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120" tabRatio="697" activeTab="3"/>
  </bookViews>
  <sheets>
    <sheet name="Címrendes összevont bevételek" sheetId="1" r:id="rId1"/>
    <sheet name="Címrendes összevont kiadások" sheetId="2" r:id="rId2"/>
    <sheet name="Kiadások funkció szerint" sheetId="3" r:id="rId3"/>
    <sheet name="Bevételek funkció szerint" sheetId="4" r:id="rId4"/>
  </sheets>
  <externalReferences>
    <externalReference r:id="rId7"/>
  </externalReferences>
  <definedNames>
    <definedName name="_xlnm.Print_Area" localSheetId="3">'Bevételek funkció szerint'!$A$1:$V$151</definedName>
    <definedName name="_xlnm.Print_Area" localSheetId="0">'Címrendes összevont bevételek'!$A$1:$V$223</definedName>
    <definedName name="_xlnm.Print_Area" localSheetId="1">'Címrendes összevont kiadások'!$A$1:$V$87</definedName>
    <definedName name="_xlnm.Print_Area" localSheetId="2">'Kiadások funkció szerint'!$A$1:$W$151</definedName>
  </definedNames>
  <calcPr fullCalcOnLoad="1"/>
</workbook>
</file>

<file path=xl/sharedStrings.xml><?xml version="1.0" encoding="utf-8"?>
<sst xmlns="http://schemas.openxmlformats.org/spreadsheetml/2006/main" count="1316" uniqueCount="775">
  <si>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</si>
  <si>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</si>
  <si>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</si>
  <si>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</si>
  <si>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</si>
  <si>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</si>
  <si>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</si>
  <si>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</si>
  <si>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</si>
  <si>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</si>
  <si>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</si>
  <si>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</si>
  <si>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</si>
  <si>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</si>
  <si>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</si>
  <si>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</si>
  <si>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</si>
  <si>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</si>
  <si>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</si>
  <si>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</si>
  <si>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</si>
  <si>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</si>
  <si>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</si>
  <si>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</si>
  <si>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</si>
  <si>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</si>
  <si>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</si>
  <si>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</si>
  <si>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</si>
  <si>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</si>
  <si>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</si>
  <si>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</si>
  <si>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</si>
  <si>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</si>
  <si>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</si>
  <si>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</si>
  <si>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</si>
  <si>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</si>
  <si>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</si>
  <si>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</si>
  <si>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</si>
  <si>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</si>
  <si>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</si>
  <si>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</si>
  <si>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</si>
  <si>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</si>
  <si>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</si>
  <si>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</si>
  <si>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</si>
  <si>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</si>
  <si>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</si>
  <si>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</si>
  <si>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</si>
  <si>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</si>
  <si>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</si>
  <si>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</si>
  <si>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</si>
  <si>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</si>
  <si>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</si>
  <si>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</si>
  <si>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</si>
  <si>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</si>
  <si>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</si>
  <si>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</si>
  <si>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</si>
  <si>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</si>
  <si>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</si>
  <si>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</si>
  <si>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</si>
  <si>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</si>
  <si>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</si>
  <si>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</si>
  <si>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</si>
  <si>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</si>
  <si>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</si>
  <si>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</si>
  <si>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</si>
  <si>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</si>
  <si>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</si>
  <si>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</si>
  <si>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</si>
  <si>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</si>
  <si>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</si>
  <si>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</si>
  <si>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</si>
  <si>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</si>
  <si>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</si>
  <si>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</si>
  <si>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</si>
  <si>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</si>
  <si>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</si>
  <si>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</si>
  <si>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</si>
  <si>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</si>
  <si>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</si>
  <si>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</si>
  <si>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</si>
  <si>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</si>
  <si>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</si>
  <si>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</si>
  <si>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</si>
  <si>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</si>
  <si>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</si>
  <si>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</si>
  <si>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</si>
  <si>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</si>
  <si>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</si>
  <si>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</si>
  <si>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</si>
  <si>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</si>
  <si>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</si>
  <si>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</si>
  <si>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</si>
  <si>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</si>
  <si>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</si>
  <si>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</si>
  <si>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</si>
  <si>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</si>
  <si>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</si>
  <si>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</si>
  <si>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</si>
  <si>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</si>
  <si>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</si>
  <si>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</si>
  <si>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</si>
  <si>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</si>
  <si>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</si>
  <si>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</si>
  <si>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</si>
  <si>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</si>
  <si>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</si>
  <si>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</si>
  <si>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</si>
  <si>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</si>
  <si>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</si>
  <si>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</si>
  <si>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</si>
  <si>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</si>
  <si>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</si>
  <si>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</si>
  <si>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</si>
  <si>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</si>
  <si>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</si>
  <si>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</si>
  <si>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</si>
  <si>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</si>
  <si>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</si>
  <si>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</si>
  <si>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</si>
  <si>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</si>
  <si>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</si>
  <si>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</si>
  <si>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</si>
  <si>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</si>
  <si>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</si>
  <si>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</si>
  <si>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</si>
  <si>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</si>
  <si>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</si>
  <si>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</si>
  <si>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</si>
  <si>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</si>
  <si>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</si>
  <si>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</si>
  <si>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</si>
  <si>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</si>
  <si>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</si>
  <si>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</si>
  <si>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</si>
  <si>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</si>
  <si>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</si>
  <si>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</si>
  <si>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</si>
  <si>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</si>
  <si>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</si>
  <si>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</si>
  <si>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</si>
  <si>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</si>
  <si>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</si>
  <si>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</si>
  <si>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</si>
  <si>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</si>
  <si>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</si>
  <si>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</si>
  <si>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</si>
  <si>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</si>
  <si>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</si>
  <si>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</si>
  <si>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</si>
  <si>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</si>
  <si>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</si>
  <si>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</si>
  <si>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</si>
  <si>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</si>
  <si>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</si>
  <si>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</si>
  <si>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</si>
  <si>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</si>
  <si>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</si>
  <si>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</si>
  <si>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</si>
  <si>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</si>
  <si>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</si>
  <si>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</si>
  <si>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</si>
  <si>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</si>
  <si>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</si>
  <si>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</si>
  <si>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</si>
  <si>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</si>
  <si>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</si>
  <si>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</si>
  <si>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</si>
  <si>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</si>
  <si>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</si>
  <si>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</si>
  <si>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</si>
  <si>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</si>
  <si>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</si>
  <si>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</si>
  <si>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</si>
  <si>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</si>
  <si>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</si>
  <si>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</si>
  <si>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</si>
  <si>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</si>
  <si>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</si>
  <si>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</si>
  <si>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</si>
  <si>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</si>
  <si>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</si>
  <si>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</si>
  <si>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</si>
  <si>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</si>
  <si>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</si>
  <si>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</si>
  <si>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</si>
  <si>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</si>
  <si>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</si>
  <si>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</si>
  <si>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</si>
  <si>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</si>
  <si>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</si>
  <si>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</si>
  <si>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</si>
  <si>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</si>
  <si>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</si>
  <si>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</si>
  <si>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</si>
  <si>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</si>
  <si>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</si>
  <si>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</si>
  <si>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</si>
  <si>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</si>
  <si>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</si>
  <si>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</si>
  <si>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</si>
  <si>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</si>
  <si>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</si>
  <si>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</si>
  <si>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</si>
  <si>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</si>
  <si>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</si>
  <si>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</si>
  <si>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</si>
  <si>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</si>
  <si>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</si>
  <si>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</si>
  <si>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</si>
  <si>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</si>
  <si>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</si>
  <si>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</si>
  <si>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</si>
  <si>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</si>
  <si>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</si>
  <si>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</si>
  <si>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</si>
  <si>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</si>
  <si>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</si>
  <si>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</si>
  <si>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</si>
  <si>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</si>
  <si>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</si>
  <si>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</si>
  <si>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</si>
  <si>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</si>
  <si>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</si>
  <si>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</si>
  <si>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</si>
  <si>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</si>
  <si>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</si>
  <si>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</si>
  <si>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</si>
  <si>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</si>
  <si>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</si>
  <si>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</si>
  <si>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</si>
  <si>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</si>
  <si>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</si>
  <si>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</si>
  <si>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</si>
  <si>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</si>
  <si>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</si>
  <si>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</si>
  <si>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</si>
  <si>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</si>
  <si>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</si>
  <si>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</si>
  <si>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</si>
  <si>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</si>
  <si>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</si>
  <si>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</si>
  <si>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</si>
  <si>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</si>
  <si>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</si>
  <si>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</si>
  <si>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</si>
  <si>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</si>
  <si>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</si>
  <si>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</si>
  <si>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</si>
  <si>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</si>
  <si>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</si>
  <si>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</si>
  <si>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</si>
  <si>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</si>
  <si>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</si>
  <si>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</si>
  <si>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</si>
  <si>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</si>
  <si>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</si>
  <si>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</si>
  <si>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</si>
  <si>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</si>
  <si>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</si>
  <si>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</si>
  <si>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</si>
  <si>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</si>
  <si>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</si>
  <si>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</si>
  <si>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</si>
  <si>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</si>
  <si>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</si>
  <si>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</si>
  <si>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</si>
  <si>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</si>
  <si>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</si>
  <si>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</si>
  <si>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</si>
  <si>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</si>
  <si>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</si>
  <si>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</si>
  <si>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</si>
  <si>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</si>
  <si>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</si>
  <si>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</si>
  <si>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</si>
  <si>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</si>
  <si>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</si>
  <si>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</si>
  <si>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</si>
  <si>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</si>
  <si>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</si>
  <si>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</si>
  <si>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</si>
  <si>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</si>
  <si>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</si>
  <si>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</si>
  <si>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</si>
  <si>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</si>
  <si>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</si>
  <si>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</si>
  <si>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</si>
  <si>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</si>
  <si>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</si>
  <si>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</si>
  <si>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</si>
  <si>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</si>
  <si>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</si>
  <si>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</si>
  <si>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</si>
  <si>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</si>
  <si>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</si>
  <si>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</si>
  <si>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</si>
  <si>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</si>
  <si>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</si>
  <si>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</si>
  <si>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</si>
  <si>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</si>
  <si>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</si>
  <si>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</si>
  <si>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</si>
  <si>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</si>
  <si>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</si>
  <si>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</si>
  <si>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</si>
  <si>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</si>
  <si>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</si>
  <si>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</si>
  <si>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</si>
  <si>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</si>
  <si>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</si>
  <si>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</si>
  <si>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</si>
  <si>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</si>
  <si>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</si>
  <si>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</si>
  <si>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</si>
  <si>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</si>
  <si>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</si>
  <si>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1/a. számú melléklet</t>
  </si>
  <si>
    <t>2/a. számú melléklet</t>
  </si>
  <si>
    <t>15/a számú melléklet</t>
  </si>
  <si>
    <t>18/a számú melléklet</t>
  </si>
  <si>
    <t>1/a számú melléklet 1. oldal</t>
  </si>
  <si>
    <t>1/a számú melléklet 2. oldal</t>
  </si>
  <si>
    <t>2/a számú melléklet 1. oldal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</si>
  <si>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</si>
  <si>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</si>
  <si>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</si>
  <si>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</si>
  <si>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</si>
  <si>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</si>
  <si>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</si>
  <si>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</si>
  <si>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</si>
  <si>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</si>
  <si>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</si>
  <si>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</si>
  <si>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</si>
  <si>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</si>
  <si>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</si>
  <si>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</si>
  <si>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</si>
  <si>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</si>
  <si>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</si>
  <si>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</si>
  <si>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</si>
  <si>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</si>
  <si>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</si>
  <si>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</si>
  <si>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</si>
  <si>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</si>
  <si>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</si>
  <si>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</si>
  <si>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</si>
  <si>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</si>
  <si>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</si>
  <si>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</si>
  <si>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</si>
  <si>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</si>
  <si>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</si>
  <si>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</si>
  <si>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</si>
  <si>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</si>
  <si>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</si>
  <si>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</si>
  <si>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</si>
  <si>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</si>
  <si>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</si>
  <si>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</si>
  <si>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</si>
  <si>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</si>
  <si>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</si>
  <si>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</si>
  <si>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</si>
  <si>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</si>
  <si>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</si>
  <si>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</si>
  <si>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</si>
  <si>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</si>
  <si>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</si>
  <si>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</si>
  <si>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</si>
  <si>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</si>
  <si>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</si>
  <si>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</si>
  <si>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</si>
  <si>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</si>
  <si>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</si>
  <si>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</si>
  <si>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</si>
  <si>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</si>
  <si>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</si>
  <si>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</si>
  <si>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</si>
  <si>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</si>
  <si>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</si>
  <si>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</si>
  <si>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</si>
  <si>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</si>
  <si>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</si>
  <si>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</si>
  <si>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</si>
  <si>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</si>
  <si>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</si>
  <si>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</si>
  <si>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</si>
  <si>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</si>
  <si>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</si>
  <si>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</si>
  <si>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</si>
  <si>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</si>
  <si>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</si>
  <si>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</si>
  <si>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</si>
  <si>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</si>
  <si>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</si>
  <si>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</si>
  <si>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</si>
  <si>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</si>
  <si>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</si>
  <si>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</si>
  <si>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</si>
  <si>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</si>
  <si>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</si>
  <si>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</si>
  <si>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</si>
  <si>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</si>
  <si>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</si>
  <si>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</si>
  <si>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</si>
  <si>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</si>
  <si>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</si>
  <si>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</si>
  <si>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</si>
  <si>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</si>
  <si>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</si>
  <si>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</si>
  <si>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</si>
  <si>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</si>
  <si>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</si>
  <si>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</si>
  <si>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</si>
  <si>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</si>
  <si>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</si>
  <si>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</si>
  <si>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</si>
  <si>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</si>
  <si>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</si>
  <si>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</si>
  <si>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</si>
  <si>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</si>
  <si>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</si>
  <si>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</si>
  <si>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</si>
  <si>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</si>
  <si>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</si>
  <si>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</si>
  <si>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</si>
  <si>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</si>
  <si>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</si>
  <si>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</si>
  <si>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</si>
  <si>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</si>
  <si>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</si>
  <si>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</si>
  <si>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</si>
  <si>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</si>
  <si>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</si>
  <si>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</si>
  <si>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</si>
  <si>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</si>
  <si>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</si>
  <si>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</si>
  <si>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</si>
  <si>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</si>
  <si>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</si>
  <si>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</si>
  <si>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</si>
  <si>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</si>
  <si>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</si>
  <si>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</si>
  <si>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</si>
  <si>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</si>
  <si>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</si>
  <si>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</si>
  <si>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</si>
  <si>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</si>
  <si>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</si>
  <si>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</si>
  <si>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</si>
  <si>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</si>
  <si>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</si>
  <si>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</si>
  <si>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</si>
  <si>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</si>
  <si>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</si>
  <si>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</si>
  <si>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</si>
  <si>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</si>
  <si>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</si>
  <si>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</si>
  <si>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</si>
  <si>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</si>
  <si>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</si>
  <si>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</si>
  <si>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</si>
  <si>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</si>
  <si>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</si>
  <si>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</si>
  <si>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</si>
  <si>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</si>
  <si>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</si>
  <si>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</si>
  <si>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</si>
  <si>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</si>
  <si>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</si>
  <si>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</si>
  <si>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</si>
  <si>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</si>
  <si>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</si>
  <si>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</si>
  <si>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</si>
  <si>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</si>
  <si>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</si>
  <si>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</si>
  <si>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</si>
  <si>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</si>
  <si>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</si>
  <si>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</si>
  <si>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</si>
  <si>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</si>
  <si>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</si>
  <si>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</si>
  <si>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</si>
  <si>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</si>
  <si>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</si>
  <si>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</si>
  <si>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</si>
  <si>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</si>
  <si>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</si>
  <si>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</si>
  <si>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</si>
  <si>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</si>
  <si>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</si>
  <si>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</si>
  <si>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</si>
  <si>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</si>
  <si>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</si>
  <si>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</si>
  <si>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</si>
  <si>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</si>
  <si>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</si>
  <si>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</si>
  <si>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</si>
  <si>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</si>
  <si>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</si>
  <si>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</si>
  <si>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</si>
  <si>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</si>
  <si>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</si>
  <si>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</si>
  <si>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</si>
  <si>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</si>
  <si>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</si>
  <si>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</si>
  <si>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</si>
  <si>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</si>
  <si>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</si>
  <si>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</si>
  <si>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</si>
  <si>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</si>
  <si>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</si>
  <si>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</si>
  <si>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</si>
  <si>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</si>
  <si>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</si>
  <si>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</si>
  <si>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</si>
  <si>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</si>
  <si>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</si>
  <si>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</si>
  <si>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</si>
  <si>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</si>
  <si>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</si>
  <si>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</si>
  <si>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</si>
  <si>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</si>
  <si>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</si>
  <si>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</si>
  <si>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</si>
  <si>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</si>
  <si>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</si>
  <si>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</si>
  <si>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</si>
  <si>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</si>
  <si>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</si>
  <si>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</si>
  <si>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</si>
  <si>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</si>
  <si>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</si>
  <si>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</si>
  <si>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</si>
  <si>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</si>
  <si>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</si>
  <si>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</si>
  <si>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</si>
  <si>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</si>
  <si>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</si>
  <si>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</si>
  <si>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</si>
  <si>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</si>
  <si>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</si>
  <si>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</si>
  <si>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</si>
  <si>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</si>
  <si>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</si>
  <si>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</si>
  <si>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</si>
  <si>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</si>
  <si>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</si>
  <si>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</si>
  <si>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</si>
  <si>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</si>
  <si>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</si>
  <si>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</si>
  <si>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</si>
  <si>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</si>
  <si>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</si>
  <si>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</si>
  <si>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</si>
  <si>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</si>
  <si>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</si>
  <si>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</si>
  <si>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</si>
  <si>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</si>
  <si>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</si>
  <si>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</si>
  <si>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</si>
  <si>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</si>
  <si>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</si>
  <si>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</si>
  <si>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</si>
  <si>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</si>
  <si>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</si>
  <si>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</si>
  <si>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</si>
  <si>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</si>
  <si>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</si>
  <si>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</si>
  <si>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</si>
  <si>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</si>
  <si>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</si>
  <si>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</si>
  <si>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K1+…K9</t>
  </si>
  <si>
    <t>Felhalmozási c. támogatások ÁHT-n belülről</t>
  </si>
  <si>
    <t>Működési célú átvett pénz-eszközök</t>
  </si>
  <si>
    <t>900020-0</t>
  </si>
  <si>
    <t>Önkormányzatok funkcióra nem sorolható bevételei ÁH-on kívülről (helyi adók)</t>
  </si>
  <si>
    <t>évi kiadásai címrend szerinti összesítő</t>
  </si>
  <si>
    <t>Ellenőrzés</t>
  </si>
  <si>
    <t>Mezőberény Város Önkormányzata külön</t>
  </si>
  <si>
    <t>15/a melléklet 2/2. oldal</t>
  </si>
  <si>
    <t>107053-0</t>
  </si>
  <si>
    <t>Jelzőrendszeres házi segítségnyújtás</t>
  </si>
  <si>
    <t>15/a melléklet 1/2. oldal</t>
  </si>
  <si>
    <t>18/a melléklet 2/2. oldal</t>
  </si>
  <si>
    <t>18/a melléklet 1/2. oldal</t>
  </si>
  <si>
    <t>066020-2</t>
  </si>
  <si>
    <t>Csatornamű bevételei</t>
  </si>
  <si>
    <t>Teljesítés</t>
  </si>
  <si>
    <t>Teljesítés %-a</t>
  </si>
  <si>
    <t>900060-0</t>
  </si>
  <si>
    <t>Forgatási és befektetési célú finanszírozási műveletek kiadásai</t>
  </si>
  <si>
    <t>Önként vállalt</t>
  </si>
  <si>
    <t>Kötelező</t>
  </si>
  <si>
    <t>011130-0</t>
  </si>
  <si>
    <t>018030-0</t>
  </si>
  <si>
    <t>066020-0</t>
  </si>
  <si>
    <t>084031-0</t>
  </si>
  <si>
    <t>Összes önként vállalt</t>
  </si>
  <si>
    <t>Összes kötelező</t>
  </si>
  <si>
    <t>Eltérés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</si>
</sst>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60" applyFont="1">
      <alignment/>
      <protection/>
    </xf>
    <xf numFmtId="0" fontId="4" fillId="0" borderId="0" xfId="0" applyFont="1" applyAlignment="1">
      <alignment/>
    </xf>
    <xf numFmtId="3" fontId="4" fillId="0" borderId="0" xfId="60" applyNumberFormat="1" applyFont="1" applyAlignment="1">
      <alignment horizontal="right"/>
      <protection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14" xfId="60" applyFont="1" applyFill="1" applyBorder="1">
      <alignment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5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16" fontId="6" fillId="0" borderId="0" xfId="0" applyNumberFormat="1" applyFont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3" fontId="0" fillId="0" borderId="13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10" fontId="6" fillId="0" borderId="0" xfId="0" applyNumberFormat="1" applyFont="1" applyAlignment="1">
      <alignment/>
    </xf>
    <xf numFmtId="10" fontId="3" fillId="0" borderId="0" xfId="60" applyNumberFormat="1" applyFont="1" applyBorder="1" applyAlignment="1">
      <alignment vertical="center"/>
      <protection/>
    </xf>
    <xf numFmtId="10" fontId="4" fillId="0" borderId="0" xfId="0" applyNumberFormat="1" applyFont="1" applyAlignment="1">
      <alignment/>
    </xf>
    <xf numFmtId="10" fontId="6" fillId="0" borderId="0" xfId="0" applyNumberFormat="1" applyFont="1" applyFill="1" applyAlignment="1">
      <alignment/>
    </xf>
    <xf numFmtId="10" fontId="10" fillId="0" borderId="11" xfId="0" applyNumberFormat="1" applyFont="1" applyFill="1" applyBorder="1" applyAlignment="1">
      <alignment/>
    </xf>
    <xf numFmtId="10" fontId="6" fillId="0" borderId="11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5" fillId="0" borderId="11" xfId="61" applyNumberFormat="1" applyFont="1" applyFill="1" applyBorder="1">
      <alignment/>
      <protection/>
    </xf>
    <xf numFmtId="10" fontId="6" fillId="0" borderId="13" xfId="0" applyNumberFormat="1" applyFont="1" applyFill="1" applyBorder="1" applyAlignment="1">
      <alignment/>
    </xf>
    <xf numFmtId="10" fontId="4" fillId="0" borderId="13" xfId="60" applyNumberFormat="1" applyFont="1" applyFill="1" applyBorder="1">
      <alignment/>
      <protection/>
    </xf>
    <xf numFmtId="10" fontId="4" fillId="0" borderId="11" xfId="61" applyNumberFormat="1" applyFont="1" applyFill="1" applyBorder="1">
      <alignment/>
      <protection/>
    </xf>
    <xf numFmtId="10" fontId="3" fillId="0" borderId="0" xfId="60" applyNumberFormat="1" applyFont="1" applyFill="1" applyBorder="1" applyAlignment="1">
      <alignment vertical="center"/>
      <protection/>
    </xf>
    <xf numFmtId="10" fontId="4" fillId="0" borderId="0" xfId="58" applyNumberFormat="1" applyFont="1" applyBorder="1" applyAlignment="1">
      <alignment horizontal="center" vertical="center" wrapText="1"/>
      <protection/>
    </xf>
    <xf numFmtId="10" fontId="6" fillId="0" borderId="0" xfId="0" applyNumberFormat="1" applyFont="1" applyBorder="1" applyAlignment="1">
      <alignment/>
    </xf>
    <xf numFmtId="10" fontId="10" fillId="0" borderId="0" xfId="0" applyNumberFormat="1" applyFont="1" applyFill="1" applyBorder="1" applyAlignment="1">
      <alignment/>
    </xf>
    <xf numFmtId="10" fontId="10" fillId="0" borderId="13" xfId="0" applyNumberFormat="1" applyFont="1" applyFill="1" applyBorder="1" applyAlignment="1">
      <alignment/>
    </xf>
    <xf numFmtId="10" fontId="10" fillId="0" borderId="0" xfId="0" applyNumberFormat="1" applyFont="1" applyAlignment="1">
      <alignment/>
    </xf>
    <xf numFmtId="10" fontId="17" fillId="0" borderId="10" xfId="58" applyNumberFormat="1" applyFont="1" applyBorder="1" applyAlignment="1">
      <alignment horizontal="center" vertical="center" wrapText="1"/>
      <protection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4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K"/>
      <sheetName val="SZB"/>
    </sheetNames>
    <sheetDataSet>
      <sheetData sheetId="0">
        <row r="1">
          <cell r="B1" t="str">
            <v>2019.</v>
          </cell>
        </row>
        <row r="2">
          <cell r="B2" t="str">
            <v>Eredeti ei.</v>
          </cell>
        </row>
        <row r="3">
          <cell r="B3" t="str">
            <v>Módosított ei.</v>
          </cell>
        </row>
      </sheetData>
      <sheetData sheetId="5">
        <row r="1">
          <cell r="Q1" t="str">
            <v>Rovat</v>
          </cell>
          <cell r="S1" t="str">
            <v>Előző időszak</v>
          </cell>
          <cell r="T1" t="str">
            <v>Tárgyidőszak</v>
          </cell>
          <cell r="U1" t="str">
            <v>SumOfÁllamigazgatási feladat</v>
          </cell>
          <cell r="V1" t="str">
            <v>SumOfKötelező feladat</v>
          </cell>
          <cell r="W1" t="str">
            <v>SumOfÖnként vállalt feladat</v>
          </cell>
        </row>
        <row r="2">
          <cell r="Q2" t="str">
            <v>B21.1</v>
          </cell>
          <cell r="S2">
            <v>0</v>
          </cell>
          <cell r="T2">
            <v>25977458</v>
          </cell>
          <cell r="U2">
            <v>0</v>
          </cell>
          <cell r="V2">
            <v>25977458</v>
          </cell>
          <cell r="W2">
            <v>0</v>
          </cell>
        </row>
        <row r="3">
          <cell r="Q3" t="str">
            <v>B23.8</v>
          </cell>
          <cell r="S3">
            <v>0</v>
          </cell>
          <cell r="T3">
            <v>1200000</v>
          </cell>
          <cell r="U3">
            <v>0</v>
          </cell>
          <cell r="V3">
            <v>0</v>
          </cell>
          <cell r="W3">
            <v>1200000</v>
          </cell>
        </row>
        <row r="4">
          <cell r="Q4" t="str">
            <v>B25.1</v>
          </cell>
          <cell r="S4">
            <v>0</v>
          </cell>
          <cell r="T4">
            <v>3916372</v>
          </cell>
          <cell r="U4">
            <v>0</v>
          </cell>
          <cell r="V4">
            <v>0</v>
          </cell>
          <cell r="W4">
            <v>3916372</v>
          </cell>
        </row>
        <row r="5">
          <cell r="Q5" t="str">
            <v>B25.31</v>
          </cell>
          <cell r="S5">
            <v>76435860</v>
          </cell>
          <cell r="T5">
            <v>64665860</v>
          </cell>
          <cell r="U5">
            <v>0</v>
          </cell>
          <cell r="V5">
            <v>57739100</v>
          </cell>
          <cell r="W5">
            <v>6926760</v>
          </cell>
        </row>
        <row r="6">
          <cell r="Q6" t="str">
            <v>B25.32</v>
          </cell>
          <cell r="S6">
            <v>0</v>
          </cell>
          <cell r="T6">
            <v>13035354</v>
          </cell>
          <cell r="U6">
            <v>0</v>
          </cell>
          <cell r="V6">
            <v>12993540</v>
          </cell>
          <cell r="W6">
            <v>41814</v>
          </cell>
        </row>
        <row r="7">
          <cell r="Q7" t="str">
            <v>B25.5</v>
          </cell>
          <cell r="S7">
            <v>10557635</v>
          </cell>
          <cell r="T7">
            <v>4538635</v>
          </cell>
          <cell r="U7">
            <v>0</v>
          </cell>
          <cell r="V7">
            <v>0</v>
          </cell>
          <cell r="W7">
            <v>4538635</v>
          </cell>
        </row>
        <row r="8">
          <cell r="Q8" t="str">
            <v>B25.7</v>
          </cell>
          <cell r="S8">
            <v>20926026</v>
          </cell>
          <cell r="T8">
            <v>20926026</v>
          </cell>
          <cell r="U8">
            <v>0</v>
          </cell>
          <cell r="V8">
            <v>20926026</v>
          </cell>
          <cell r="W8">
            <v>0</v>
          </cell>
        </row>
        <row r="9">
          <cell r="Q9" t="str">
            <v>B52</v>
          </cell>
          <cell r="S9">
            <v>177000000</v>
          </cell>
          <cell r="T9">
            <v>233553000</v>
          </cell>
          <cell r="U9">
            <v>0</v>
          </cell>
          <cell r="V9">
            <v>0</v>
          </cell>
          <cell r="W9">
            <v>233553000</v>
          </cell>
        </row>
        <row r="10">
          <cell r="Q10" t="str">
            <v>B53</v>
          </cell>
          <cell r="S10">
            <v>0</v>
          </cell>
          <cell r="T10">
            <v>433000</v>
          </cell>
          <cell r="U10">
            <v>0</v>
          </cell>
          <cell r="V10">
            <v>36000</v>
          </cell>
          <cell r="W10">
            <v>397000</v>
          </cell>
        </row>
        <row r="11">
          <cell r="Q11" t="str">
            <v>B75.3</v>
          </cell>
          <cell r="S11">
            <v>0</v>
          </cell>
          <cell r="T11">
            <v>26087895</v>
          </cell>
          <cell r="U11">
            <v>0</v>
          </cell>
          <cell r="V11">
            <v>26087895</v>
          </cell>
          <cell r="W11">
            <v>0</v>
          </cell>
        </row>
        <row r="12">
          <cell r="Q12" t="str">
            <v>B8131.1</v>
          </cell>
          <cell r="S12">
            <v>106635468</v>
          </cell>
          <cell r="T12">
            <v>152943358</v>
          </cell>
          <cell r="U12">
            <v>0</v>
          </cell>
          <cell r="V12">
            <v>144032894</v>
          </cell>
          <cell r="W12">
            <v>8910464</v>
          </cell>
        </row>
        <row r="13">
          <cell r="Q13" t="str">
            <v>B8131.2</v>
          </cell>
          <cell r="S13">
            <v>910338101</v>
          </cell>
          <cell r="T13">
            <v>1043640478</v>
          </cell>
          <cell r="U13">
            <v>0</v>
          </cell>
          <cell r="V13">
            <v>778640478</v>
          </cell>
          <cell r="W13">
            <v>265000000</v>
          </cell>
        </row>
        <row r="14">
          <cell r="Q14" t="str">
            <v>B111</v>
          </cell>
          <cell r="S14">
            <v>196368633</v>
          </cell>
          <cell r="T14">
            <v>202942685</v>
          </cell>
          <cell r="U14">
            <v>0</v>
          </cell>
          <cell r="V14">
            <v>202516900</v>
          </cell>
          <cell r="W14">
            <v>425785</v>
          </cell>
        </row>
        <row r="15">
          <cell r="Q15" t="str">
            <v>B112</v>
          </cell>
          <cell r="S15">
            <v>144936400</v>
          </cell>
          <cell r="T15">
            <v>150501683</v>
          </cell>
          <cell r="U15">
            <v>0</v>
          </cell>
          <cell r="V15">
            <v>150501683</v>
          </cell>
          <cell r="W15">
            <v>0</v>
          </cell>
        </row>
        <row r="16">
          <cell r="Q16" t="str">
            <v>B113</v>
          </cell>
          <cell r="S16">
            <v>365751120</v>
          </cell>
          <cell r="T16">
            <v>429443751</v>
          </cell>
          <cell r="U16">
            <v>0</v>
          </cell>
          <cell r="V16">
            <v>267493981</v>
          </cell>
          <cell r="W16">
            <v>161949770</v>
          </cell>
        </row>
        <row r="17">
          <cell r="Q17" t="str">
            <v>B114</v>
          </cell>
          <cell r="S17">
            <v>12528340</v>
          </cell>
          <cell r="T17">
            <v>17099518</v>
          </cell>
          <cell r="U17">
            <v>0</v>
          </cell>
          <cell r="V17">
            <v>17099518</v>
          </cell>
          <cell r="W17">
            <v>0</v>
          </cell>
        </row>
        <row r="18">
          <cell r="Q18" t="str">
            <v>B115</v>
          </cell>
          <cell r="S18">
            <v>0</v>
          </cell>
          <cell r="T18">
            <v>21192000</v>
          </cell>
          <cell r="U18">
            <v>0</v>
          </cell>
          <cell r="V18">
            <v>21192000</v>
          </cell>
          <cell r="W18">
            <v>0</v>
          </cell>
        </row>
        <row r="19">
          <cell r="Q19" t="str">
            <v>B16.2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Q20" t="str">
            <v>B16.31</v>
          </cell>
          <cell r="S20">
            <v>248157578</v>
          </cell>
          <cell r="T20">
            <v>248157578</v>
          </cell>
          <cell r="U20">
            <v>0</v>
          </cell>
          <cell r="V20">
            <v>2845900</v>
          </cell>
          <cell r="W20">
            <v>245311678</v>
          </cell>
        </row>
        <row r="21">
          <cell r="Q21" t="str">
            <v>B16.32</v>
          </cell>
          <cell r="S21">
            <v>8800400</v>
          </cell>
          <cell r="T21">
            <v>8800400</v>
          </cell>
          <cell r="U21">
            <v>0</v>
          </cell>
          <cell r="V21">
            <v>6480000</v>
          </cell>
          <cell r="W21">
            <v>2320400</v>
          </cell>
        </row>
        <row r="22">
          <cell r="Q22" t="str">
            <v>B16.5</v>
          </cell>
          <cell r="S22">
            <v>76108924</v>
          </cell>
          <cell r="T22">
            <v>91437212</v>
          </cell>
          <cell r="U22">
            <v>0</v>
          </cell>
          <cell r="V22">
            <v>38868252</v>
          </cell>
          <cell r="W22">
            <v>52568960</v>
          </cell>
        </row>
        <row r="23">
          <cell r="Q23" t="str">
            <v>B34.1</v>
          </cell>
          <cell r="S23">
            <v>8300000</v>
          </cell>
          <cell r="T23">
            <v>8466169</v>
          </cell>
          <cell r="U23">
            <v>0</v>
          </cell>
          <cell r="V23">
            <v>8466169</v>
          </cell>
          <cell r="W23">
            <v>0</v>
          </cell>
        </row>
        <row r="24">
          <cell r="Q24" t="str">
            <v>B34.3</v>
          </cell>
          <cell r="S24">
            <v>30000000</v>
          </cell>
          <cell r="T24">
            <v>34584344</v>
          </cell>
          <cell r="U24">
            <v>0</v>
          </cell>
          <cell r="V24">
            <v>34584344</v>
          </cell>
          <cell r="W24">
            <v>0</v>
          </cell>
        </row>
        <row r="25">
          <cell r="Q25" t="str">
            <v>B34.4</v>
          </cell>
          <cell r="S25">
            <v>740000</v>
          </cell>
          <cell r="T25">
            <v>749800</v>
          </cell>
          <cell r="U25">
            <v>0</v>
          </cell>
          <cell r="V25">
            <v>749800</v>
          </cell>
          <cell r="W25">
            <v>0</v>
          </cell>
        </row>
        <row r="26">
          <cell r="Q26" t="str">
            <v>B351.7</v>
          </cell>
          <cell r="S26">
            <v>230800000</v>
          </cell>
          <cell r="T26">
            <v>289589132</v>
          </cell>
          <cell r="U26">
            <v>0</v>
          </cell>
          <cell r="V26">
            <v>213016328</v>
          </cell>
          <cell r="W26">
            <v>76572804</v>
          </cell>
        </row>
        <row r="27">
          <cell r="Q27" t="str">
            <v>B354</v>
          </cell>
          <cell r="S27">
            <v>23000000</v>
          </cell>
          <cell r="T27">
            <v>25680538</v>
          </cell>
          <cell r="U27">
            <v>0</v>
          </cell>
          <cell r="V27">
            <v>25680538</v>
          </cell>
          <cell r="W27">
            <v>0</v>
          </cell>
        </row>
        <row r="28">
          <cell r="Q28" t="str">
            <v>B355.8</v>
          </cell>
          <cell r="S28">
            <v>1000000</v>
          </cell>
          <cell r="T28">
            <v>765350</v>
          </cell>
          <cell r="U28">
            <v>0</v>
          </cell>
          <cell r="V28">
            <v>765350</v>
          </cell>
          <cell r="W28">
            <v>0</v>
          </cell>
        </row>
        <row r="29">
          <cell r="Q29" t="str">
            <v>B355.9</v>
          </cell>
          <cell r="S29">
            <v>800000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Q30" t="str">
            <v>B355.17</v>
          </cell>
          <cell r="S30">
            <v>0</v>
          </cell>
          <cell r="T30">
            <v>1000</v>
          </cell>
          <cell r="U30">
            <v>0</v>
          </cell>
          <cell r="V30">
            <v>1000</v>
          </cell>
          <cell r="W30">
            <v>0</v>
          </cell>
        </row>
        <row r="31">
          <cell r="Q31" t="str">
            <v>B36.3</v>
          </cell>
          <cell r="S31">
            <v>7500000</v>
          </cell>
          <cell r="T31">
            <v>8317000</v>
          </cell>
          <cell r="U31">
            <v>0</v>
          </cell>
          <cell r="V31">
            <v>8317000</v>
          </cell>
          <cell r="W31">
            <v>0</v>
          </cell>
        </row>
        <row r="32">
          <cell r="Q32" t="str">
            <v>B36.9</v>
          </cell>
          <cell r="S32">
            <v>0</v>
          </cell>
          <cell r="T32">
            <v>1225459</v>
          </cell>
          <cell r="U32">
            <v>0</v>
          </cell>
          <cell r="V32">
            <v>1225459</v>
          </cell>
          <cell r="W32">
            <v>0</v>
          </cell>
        </row>
        <row r="33">
          <cell r="Q33" t="str">
            <v>B36.11</v>
          </cell>
          <cell r="S33">
            <v>0</v>
          </cell>
          <cell r="T33">
            <v>6000</v>
          </cell>
          <cell r="U33">
            <v>0</v>
          </cell>
          <cell r="V33">
            <v>6000</v>
          </cell>
          <cell r="W33">
            <v>0</v>
          </cell>
        </row>
        <row r="34">
          <cell r="Q34" t="str">
            <v>B36.15</v>
          </cell>
          <cell r="S34">
            <v>0</v>
          </cell>
          <cell r="T34">
            <v>1319816</v>
          </cell>
          <cell r="U34">
            <v>0</v>
          </cell>
          <cell r="V34">
            <v>1319816</v>
          </cell>
          <cell r="W34">
            <v>0</v>
          </cell>
        </row>
        <row r="35">
          <cell r="Q35" t="str">
            <v>B4</v>
          </cell>
          <cell r="S35">
            <v>114928728</v>
          </cell>
          <cell r="T35">
            <v>138239700</v>
          </cell>
          <cell r="U35">
            <v>0</v>
          </cell>
          <cell r="V35">
            <v>86465150</v>
          </cell>
          <cell r="W35">
            <v>51774550</v>
          </cell>
        </row>
        <row r="36">
          <cell r="Q36" t="str">
            <v>B4</v>
          </cell>
          <cell r="S36">
            <v>26334000</v>
          </cell>
          <cell r="T36">
            <v>32133990</v>
          </cell>
          <cell r="U36">
            <v>0</v>
          </cell>
          <cell r="V36">
            <v>31391990</v>
          </cell>
          <cell r="W36">
            <v>742000</v>
          </cell>
        </row>
        <row r="37">
          <cell r="Q37" t="str">
            <v>B65.44</v>
          </cell>
          <cell r="S37">
            <v>750000</v>
          </cell>
          <cell r="T37">
            <v>750000</v>
          </cell>
          <cell r="U37">
            <v>0</v>
          </cell>
          <cell r="V37">
            <v>750000</v>
          </cell>
          <cell r="W37">
            <v>0</v>
          </cell>
        </row>
        <row r="38">
          <cell r="Q38" t="str">
            <v>B65.5</v>
          </cell>
          <cell r="S38">
            <v>60000</v>
          </cell>
          <cell r="T38">
            <v>60000</v>
          </cell>
          <cell r="U38">
            <v>0</v>
          </cell>
          <cell r="V38">
            <v>0</v>
          </cell>
          <cell r="W38">
            <v>60000</v>
          </cell>
        </row>
        <row r="39">
          <cell r="Q39" t="str">
            <v>K6</v>
          </cell>
          <cell r="S39">
            <v>786247746</v>
          </cell>
          <cell r="T39">
            <v>871711543</v>
          </cell>
          <cell r="U39">
            <v>0</v>
          </cell>
          <cell r="V39">
            <v>387116871</v>
          </cell>
          <cell r="W39">
            <v>484594672</v>
          </cell>
        </row>
        <row r="40">
          <cell r="Q40" t="str">
            <v>K7</v>
          </cell>
          <cell r="S40">
            <v>218072983</v>
          </cell>
          <cell r="T40">
            <v>248171078</v>
          </cell>
          <cell r="U40">
            <v>0</v>
          </cell>
          <cell r="V40">
            <v>200149068</v>
          </cell>
          <cell r="W40">
            <v>48022010</v>
          </cell>
        </row>
        <row r="41">
          <cell r="Q41" t="str">
            <v>K89</v>
          </cell>
          <cell r="S41">
            <v>0</v>
          </cell>
          <cell r="T41">
            <v>1300000</v>
          </cell>
          <cell r="U41">
            <v>0</v>
          </cell>
          <cell r="V41">
            <v>0</v>
          </cell>
          <cell r="W41">
            <v>1300000</v>
          </cell>
        </row>
        <row r="42">
          <cell r="Q42" t="str">
            <v>K914</v>
          </cell>
          <cell r="S42">
            <v>26865392</v>
          </cell>
          <cell r="T42">
            <v>26865392</v>
          </cell>
          <cell r="U42">
            <v>0</v>
          </cell>
          <cell r="V42">
            <v>26865392</v>
          </cell>
          <cell r="W42">
            <v>0</v>
          </cell>
        </row>
        <row r="43">
          <cell r="Q43" t="str">
            <v>K915</v>
          </cell>
          <cell r="S43">
            <v>839062970</v>
          </cell>
          <cell r="T43">
            <v>882344387</v>
          </cell>
          <cell r="U43">
            <v>0</v>
          </cell>
          <cell r="V43">
            <v>726397074</v>
          </cell>
          <cell r="W43">
            <v>155947313</v>
          </cell>
        </row>
        <row r="44">
          <cell r="Q44" t="str">
            <v>K1</v>
          </cell>
          <cell r="S44">
            <v>213932063</v>
          </cell>
          <cell r="T44">
            <v>237822647</v>
          </cell>
          <cell r="U44">
            <v>0</v>
          </cell>
          <cell r="V44">
            <v>92867533</v>
          </cell>
          <cell r="W44">
            <v>144955114</v>
          </cell>
        </row>
        <row r="45">
          <cell r="Q45" t="str">
            <v>K2</v>
          </cell>
          <cell r="S45">
            <v>35938788</v>
          </cell>
          <cell r="T45">
            <v>40354874</v>
          </cell>
          <cell r="U45">
            <v>0</v>
          </cell>
          <cell r="V45">
            <v>15629056</v>
          </cell>
          <cell r="W45">
            <v>24725818</v>
          </cell>
        </row>
        <row r="46">
          <cell r="Q46" t="str">
            <v>K3</v>
          </cell>
          <cell r="S46">
            <v>520022800</v>
          </cell>
          <cell r="T46">
            <v>552499029</v>
          </cell>
          <cell r="U46">
            <v>0</v>
          </cell>
          <cell r="V46">
            <v>355568031</v>
          </cell>
          <cell r="W46">
            <v>196930998</v>
          </cell>
        </row>
        <row r="47">
          <cell r="Q47" t="str">
            <v>K4</v>
          </cell>
          <cell r="S47">
            <v>44612500</v>
          </cell>
          <cell r="T47">
            <v>42437500</v>
          </cell>
          <cell r="U47">
            <v>0</v>
          </cell>
          <cell r="V47">
            <v>0</v>
          </cell>
          <cell r="W47">
            <v>42437500</v>
          </cell>
        </row>
        <row r="48">
          <cell r="Q48" t="str">
            <v>K5021</v>
          </cell>
          <cell r="S48">
            <v>0</v>
          </cell>
          <cell r="T48">
            <v>2407390</v>
          </cell>
          <cell r="U48">
            <v>0</v>
          </cell>
          <cell r="V48">
            <v>2407390</v>
          </cell>
          <cell r="W48">
            <v>0</v>
          </cell>
        </row>
        <row r="49">
          <cell r="Q49" t="str">
            <v>K5023</v>
          </cell>
          <cell r="S49">
            <v>0</v>
          </cell>
          <cell r="T49">
            <v>1534600</v>
          </cell>
          <cell r="U49">
            <v>0</v>
          </cell>
          <cell r="V49">
            <v>1534600</v>
          </cell>
          <cell r="W49">
            <v>0</v>
          </cell>
        </row>
        <row r="50">
          <cell r="Q50" t="str">
            <v>K506</v>
          </cell>
          <cell r="S50">
            <v>1980673</v>
          </cell>
          <cell r="T50">
            <v>2103173</v>
          </cell>
          <cell r="U50">
            <v>0</v>
          </cell>
          <cell r="V50">
            <v>1603173</v>
          </cell>
          <cell r="W50">
            <v>500000</v>
          </cell>
        </row>
        <row r="51">
          <cell r="Q51" t="str">
            <v>K512</v>
          </cell>
          <cell r="S51">
            <v>49477000</v>
          </cell>
          <cell r="T51">
            <v>82040567</v>
          </cell>
          <cell r="U51">
            <v>0</v>
          </cell>
          <cell r="V51">
            <v>65244000</v>
          </cell>
          <cell r="W51">
            <v>16796567</v>
          </cell>
        </row>
        <row r="52">
          <cell r="Q52" t="str">
            <v>K513</v>
          </cell>
          <cell r="S52">
            <v>62544298</v>
          </cell>
          <cell r="T52">
            <v>310788381</v>
          </cell>
          <cell r="U52">
            <v>0</v>
          </cell>
          <cell r="V52">
            <v>310788381</v>
          </cell>
          <cell r="W52">
            <v>0</v>
          </cell>
        </row>
      </sheetData>
      <sheetData sheetId="11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011130-0</v>
          </cell>
          <cell r="E2">
            <v>2181972</v>
          </cell>
          <cell r="F2">
            <v>22126026</v>
          </cell>
          <cell r="G2">
            <v>3000</v>
          </cell>
          <cell r="H2">
            <v>65823946</v>
          </cell>
          <cell r="I2">
            <v>36000</v>
          </cell>
          <cell r="J2">
            <v>60000</v>
          </cell>
          <cell r="K2">
            <v>0</v>
          </cell>
          <cell r="N2">
            <v>0</v>
          </cell>
          <cell r="O2">
            <v>0</v>
          </cell>
        </row>
        <row r="3">
          <cell r="C3" t="str">
            <v>013320-0</v>
          </cell>
          <cell r="E3">
            <v>0</v>
          </cell>
          <cell r="F3">
            <v>0</v>
          </cell>
          <cell r="G3">
            <v>0</v>
          </cell>
          <cell r="H3">
            <v>4800000</v>
          </cell>
          <cell r="I3">
            <v>0</v>
          </cell>
          <cell r="J3">
            <v>0</v>
          </cell>
          <cell r="K3">
            <v>0</v>
          </cell>
          <cell r="N3">
            <v>0</v>
          </cell>
          <cell r="O3">
            <v>0</v>
          </cell>
        </row>
        <row r="4">
          <cell r="C4" t="str">
            <v>013350-0</v>
          </cell>
          <cell r="E4">
            <v>0</v>
          </cell>
          <cell r="F4">
            <v>0</v>
          </cell>
          <cell r="G4">
            <v>0</v>
          </cell>
          <cell r="H4">
            <v>14884000</v>
          </cell>
          <cell r="I4">
            <v>56950000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</row>
        <row r="5">
          <cell r="C5" t="str">
            <v>013350-12</v>
          </cell>
          <cell r="E5">
            <v>1245900</v>
          </cell>
          <cell r="F5">
            <v>52739100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N5">
            <v>0</v>
          </cell>
          <cell r="O5">
            <v>0</v>
          </cell>
        </row>
        <row r="6">
          <cell r="C6" t="str">
            <v>013350-17</v>
          </cell>
          <cell r="E6">
            <v>0</v>
          </cell>
          <cell r="F6">
            <v>0</v>
          </cell>
          <cell r="G6">
            <v>0</v>
          </cell>
          <cell r="H6">
            <v>2455000</v>
          </cell>
          <cell r="I6">
            <v>0</v>
          </cell>
          <cell r="J6">
            <v>0</v>
          </cell>
          <cell r="K6">
            <v>0</v>
          </cell>
          <cell r="N6">
            <v>0</v>
          </cell>
          <cell r="O6">
            <v>0</v>
          </cell>
        </row>
        <row r="7">
          <cell r="C7" t="str">
            <v>013350-2</v>
          </cell>
          <cell r="E7">
            <v>0</v>
          </cell>
          <cell r="F7">
            <v>0</v>
          </cell>
          <cell r="G7">
            <v>0</v>
          </cell>
          <cell r="H7">
            <v>15298608</v>
          </cell>
          <cell r="I7">
            <v>177000000</v>
          </cell>
          <cell r="J7">
            <v>0</v>
          </cell>
          <cell r="K7">
            <v>0</v>
          </cell>
          <cell r="N7">
            <v>0</v>
          </cell>
          <cell r="O7">
            <v>0</v>
          </cell>
        </row>
        <row r="8">
          <cell r="C8" t="str">
            <v>013350-24</v>
          </cell>
          <cell r="E8">
            <v>0</v>
          </cell>
          <cell r="F8">
            <v>0</v>
          </cell>
          <cell r="G8">
            <v>0</v>
          </cell>
          <cell r="H8">
            <v>3964000</v>
          </cell>
          <cell r="I8">
            <v>0</v>
          </cell>
          <cell r="J8">
            <v>0</v>
          </cell>
          <cell r="K8">
            <v>0</v>
          </cell>
          <cell r="N8">
            <v>0</v>
          </cell>
          <cell r="O8">
            <v>0</v>
          </cell>
        </row>
        <row r="9">
          <cell r="C9" t="str">
            <v>013350-3</v>
          </cell>
          <cell r="E9">
            <v>0</v>
          </cell>
          <cell r="F9">
            <v>0</v>
          </cell>
          <cell r="G9">
            <v>0</v>
          </cell>
          <cell r="H9">
            <v>14309942</v>
          </cell>
          <cell r="I9">
            <v>0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</row>
        <row r="10">
          <cell r="C10" t="str">
            <v>013350-31</v>
          </cell>
          <cell r="E10">
            <v>0</v>
          </cell>
          <cell r="F10">
            <v>0</v>
          </cell>
          <cell r="G10">
            <v>0</v>
          </cell>
          <cell r="H10">
            <v>2460000</v>
          </cell>
          <cell r="I10">
            <v>0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</row>
        <row r="11">
          <cell r="C11" t="str">
            <v>013350-48</v>
          </cell>
          <cell r="E11">
            <v>0</v>
          </cell>
          <cell r="F11">
            <v>0</v>
          </cell>
          <cell r="G11">
            <v>0</v>
          </cell>
          <cell r="H11">
            <v>9234000</v>
          </cell>
          <cell r="I11">
            <v>0</v>
          </cell>
          <cell r="J11">
            <v>0</v>
          </cell>
          <cell r="K11">
            <v>0</v>
          </cell>
          <cell r="N11">
            <v>0</v>
          </cell>
          <cell r="O11">
            <v>0</v>
          </cell>
        </row>
        <row r="12">
          <cell r="C12" t="str">
            <v>013350-6</v>
          </cell>
          <cell r="E12">
            <v>0</v>
          </cell>
          <cell r="F12">
            <v>5000000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N12">
            <v>0</v>
          </cell>
          <cell r="O12">
            <v>0</v>
          </cell>
        </row>
        <row r="13">
          <cell r="C13" t="str">
            <v>013350-62</v>
          </cell>
          <cell r="E13">
            <v>0</v>
          </cell>
          <cell r="F13">
            <v>0</v>
          </cell>
          <cell r="G13">
            <v>0</v>
          </cell>
          <cell r="H13">
            <v>4773890</v>
          </cell>
          <cell r="I13">
            <v>0</v>
          </cell>
          <cell r="J13">
            <v>0</v>
          </cell>
          <cell r="K13">
            <v>0</v>
          </cell>
          <cell r="N13">
            <v>0</v>
          </cell>
          <cell r="O13">
            <v>0</v>
          </cell>
        </row>
        <row r="14">
          <cell r="C14" t="str">
            <v>013350-8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N14">
            <v>0</v>
          </cell>
          <cell r="O14">
            <v>0</v>
          </cell>
        </row>
        <row r="15">
          <cell r="C15" t="str">
            <v>013350-93</v>
          </cell>
          <cell r="E15">
            <v>0</v>
          </cell>
          <cell r="F15">
            <v>0</v>
          </cell>
          <cell r="G15">
            <v>0</v>
          </cell>
          <cell r="H15">
            <v>4759000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</row>
        <row r="16">
          <cell r="C16" t="str">
            <v>018010-0</v>
          </cell>
          <cell r="E16">
            <v>162375555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N16">
            <v>0</v>
          </cell>
          <cell r="O16">
            <v>0</v>
          </cell>
        </row>
        <row r="17">
          <cell r="C17" t="str">
            <v>018010-0</v>
          </cell>
          <cell r="E17">
            <v>658804082</v>
          </cell>
          <cell r="F17">
            <v>25977458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N17">
            <v>0</v>
          </cell>
          <cell r="O17">
            <v>0</v>
          </cell>
        </row>
        <row r="18">
          <cell r="C18" t="str">
            <v>018030-0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N18">
            <v>0</v>
          </cell>
          <cell r="O18">
            <v>0</v>
          </cell>
        </row>
        <row r="19">
          <cell r="C19" t="str">
            <v>031030-0</v>
          </cell>
          <cell r="E19">
            <v>6480000</v>
          </cell>
          <cell r="F19">
            <v>0</v>
          </cell>
          <cell r="G19">
            <v>8314000</v>
          </cell>
          <cell r="H19">
            <v>0</v>
          </cell>
          <cell r="I19">
            <v>0</v>
          </cell>
          <cell r="J19">
            <v>750000</v>
          </cell>
          <cell r="K19">
            <v>0</v>
          </cell>
          <cell r="N19">
            <v>0</v>
          </cell>
          <cell r="O19">
            <v>0</v>
          </cell>
        </row>
        <row r="20">
          <cell r="C20" t="str">
            <v>041233-0</v>
          </cell>
          <cell r="E20">
            <v>38868252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N20">
            <v>0</v>
          </cell>
          <cell r="O20">
            <v>0</v>
          </cell>
        </row>
        <row r="21">
          <cell r="C21" t="str">
            <v>041237-1</v>
          </cell>
          <cell r="E21">
            <v>14080966</v>
          </cell>
          <cell r="F21">
            <v>871556</v>
          </cell>
          <cell r="G21">
            <v>0</v>
          </cell>
          <cell r="H21">
            <v>74000</v>
          </cell>
          <cell r="I21">
            <v>0</v>
          </cell>
          <cell r="J21">
            <v>0</v>
          </cell>
          <cell r="K21">
            <v>0</v>
          </cell>
          <cell r="N21">
            <v>0</v>
          </cell>
          <cell r="O21">
            <v>0</v>
          </cell>
        </row>
        <row r="22">
          <cell r="C22" t="str">
            <v>041237-11</v>
          </cell>
          <cell r="E22">
            <v>15377563</v>
          </cell>
          <cell r="F22">
            <v>74965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</row>
        <row r="23">
          <cell r="C23" t="str">
            <v>041237-6</v>
          </cell>
          <cell r="E23">
            <v>19538096</v>
          </cell>
          <cell r="F23">
            <v>3592114</v>
          </cell>
          <cell r="G23">
            <v>0</v>
          </cell>
          <cell r="H23">
            <v>144000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</row>
        <row r="24">
          <cell r="C24" t="str">
            <v>041237-7</v>
          </cell>
          <cell r="E24">
            <v>576075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N24">
            <v>0</v>
          </cell>
          <cell r="O24">
            <v>0</v>
          </cell>
        </row>
        <row r="25">
          <cell r="C25" t="str">
            <v>041237-8</v>
          </cell>
          <cell r="E25">
            <v>814288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</row>
        <row r="26">
          <cell r="C26" t="str">
            <v>042120-0</v>
          </cell>
          <cell r="E26">
            <v>0</v>
          </cell>
          <cell r="F26">
            <v>1958186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0</v>
          </cell>
          <cell r="O26">
            <v>0</v>
          </cell>
        </row>
        <row r="27">
          <cell r="C27" t="str">
            <v>066020-0</v>
          </cell>
          <cell r="E27">
            <v>1600000</v>
          </cell>
          <cell r="F27">
            <v>0</v>
          </cell>
          <cell r="G27">
            <v>0</v>
          </cell>
          <cell r="H27">
            <v>6248304</v>
          </cell>
          <cell r="I27">
            <v>0</v>
          </cell>
          <cell r="J27">
            <v>0</v>
          </cell>
          <cell r="K27">
            <v>0</v>
          </cell>
          <cell r="N27">
            <v>0</v>
          </cell>
          <cell r="O27">
            <v>0</v>
          </cell>
        </row>
        <row r="28">
          <cell r="C28" t="str">
            <v>066020-10</v>
          </cell>
          <cell r="E28">
            <v>0</v>
          </cell>
          <cell r="F28">
            <v>0</v>
          </cell>
          <cell r="G28">
            <v>0</v>
          </cell>
          <cell r="H28">
            <v>3723000</v>
          </cell>
          <cell r="I28">
            <v>0</v>
          </cell>
          <cell r="J28">
            <v>0</v>
          </cell>
          <cell r="K28">
            <v>0</v>
          </cell>
          <cell r="N28">
            <v>0</v>
          </cell>
          <cell r="O28">
            <v>0</v>
          </cell>
        </row>
        <row r="29">
          <cell r="C29" t="str">
            <v>066020-107</v>
          </cell>
          <cell r="E29">
            <v>0</v>
          </cell>
          <cell r="F29">
            <v>2000000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N29">
            <v>0</v>
          </cell>
          <cell r="O29">
            <v>0</v>
          </cell>
        </row>
        <row r="30">
          <cell r="C30" t="str">
            <v>066020-109</v>
          </cell>
          <cell r="E30">
            <v>0</v>
          </cell>
          <cell r="F30">
            <v>12993540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N30">
            <v>0</v>
          </cell>
          <cell r="O30">
            <v>0</v>
          </cell>
        </row>
        <row r="31">
          <cell r="C31" t="str">
            <v>066020-11</v>
          </cell>
          <cell r="E31">
            <v>0</v>
          </cell>
          <cell r="F31">
            <v>0</v>
          </cell>
          <cell r="G31">
            <v>0</v>
          </cell>
          <cell r="H31">
            <v>2783000</v>
          </cell>
          <cell r="I31">
            <v>0</v>
          </cell>
          <cell r="J31">
            <v>0</v>
          </cell>
          <cell r="K31">
            <v>0</v>
          </cell>
          <cell r="N31">
            <v>0</v>
          </cell>
          <cell r="O31">
            <v>0</v>
          </cell>
        </row>
        <row r="32">
          <cell r="C32" t="str">
            <v>066020-2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26087895</v>
          </cell>
          <cell r="N32">
            <v>0</v>
          </cell>
          <cell r="O32">
            <v>0</v>
          </cell>
        </row>
        <row r="33">
          <cell r="C33" t="str">
            <v>066020-4</v>
          </cell>
          <cell r="E33">
            <v>0</v>
          </cell>
          <cell r="F33">
            <v>0</v>
          </cell>
          <cell r="G33">
            <v>0</v>
          </cell>
          <cell r="H33">
            <v>11939000</v>
          </cell>
          <cell r="I33">
            <v>0</v>
          </cell>
          <cell r="J33">
            <v>0</v>
          </cell>
          <cell r="K33">
            <v>0</v>
          </cell>
          <cell r="N33">
            <v>0</v>
          </cell>
          <cell r="O33">
            <v>0</v>
          </cell>
        </row>
        <row r="34">
          <cell r="C34" t="str">
            <v>084070-0</v>
          </cell>
          <cell r="E34">
            <v>74947865</v>
          </cell>
          <cell r="F34">
            <v>6926760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0</v>
          </cell>
          <cell r="O34">
            <v>0</v>
          </cell>
        </row>
        <row r="35">
          <cell r="C35" t="str">
            <v>106010-55</v>
          </cell>
          <cell r="E35">
            <v>0</v>
          </cell>
          <cell r="F35">
            <v>0</v>
          </cell>
          <cell r="G35">
            <v>0</v>
          </cell>
          <cell r="H35">
            <v>1500000</v>
          </cell>
          <cell r="I35">
            <v>0</v>
          </cell>
          <cell r="J35">
            <v>0</v>
          </cell>
          <cell r="K35">
            <v>0</v>
          </cell>
          <cell r="N35">
            <v>0</v>
          </cell>
          <cell r="O35">
            <v>0</v>
          </cell>
        </row>
        <row r="36">
          <cell r="C36" t="str">
            <v>106010-93</v>
          </cell>
          <cell r="E36">
            <v>0</v>
          </cell>
          <cell r="F36">
            <v>0</v>
          </cell>
          <cell r="G36">
            <v>0</v>
          </cell>
          <cell r="H36">
            <v>1200000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</row>
        <row r="37">
          <cell r="C37" t="str">
            <v>107053-0</v>
          </cell>
          <cell r="E37">
            <v>2320400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</row>
        <row r="38">
          <cell r="C38" t="str">
            <v>107080-0</v>
          </cell>
          <cell r="E38">
            <v>170363813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N38">
            <v>0</v>
          </cell>
          <cell r="O38">
            <v>0</v>
          </cell>
        </row>
        <row r="39">
          <cell r="C39" t="str">
            <v>900020-0</v>
          </cell>
          <cell r="E39">
            <v>0</v>
          </cell>
          <cell r="F39">
            <v>0</v>
          </cell>
          <cell r="G39">
            <v>362387608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</row>
      </sheetData>
      <sheetData sheetId="17">
        <row r="2">
          <cell r="C2" t="str">
            <v>011130-0</v>
          </cell>
          <cell r="D2" t="str">
            <v>Önkormányzatok általános igazgatási tevékenysége</v>
          </cell>
          <cell r="E2">
            <v>32735429</v>
          </cell>
          <cell r="H2">
            <v>0</v>
          </cell>
          <cell r="K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C3" t="str">
            <v>011130-4</v>
          </cell>
          <cell r="D3" t="str">
            <v>Önkormányzatok nemzetközi kapcsolatai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C4" t="str">
            <v>013320-0</v>
          </cell>
          <cell r="D4" t="str">
            <v>Köztemető fenntartás és működtetés</v>
          </cell>
          <cell r="E4">
            <v>0</v>
          </cell>
          <cell r="F4">
            <v>0</v>
          </cell>
          <cell r="H4">
            <v>0</v>
          </cell>
          <cell r="I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</row>
        <row r="5">
          <cell r="C5" t="str">
            <v>013350-0</v>
          </cell>
          <cell r="D5" t="str">
            <v>Önkormányzati vagyonnal való gazdálkodással kapcsolatos feladatok</v>
          </cell>
          <cell r="E5">
            <v>0</v>
          </cell>
          <cell r="F5">
            <v>0</v>
          </cell>
          <cell r="H5">
            <v>0</v>
          </cell>
          <cell r="I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C6" t="str">
            <v>013350-12</v>
          </cell>
          <cell r="D6" t="str">
            <v>Városháza épületének felújítása</v>
          </cell>
          <cell r="H6">
            <v>0</v>
          </cell>
          <cell r="I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</row>
        <row r="7">
          <cell r="C7" t="str">
            <v>013350-13</v>
          </cell>
          <cell r="D7" t="str">
            <v>Játszótér kialakítása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</row>
        <row r="8">
          <cell r="C8" t="str">
            <v>013350-17</v>
          </cell>
          <cell r="D8" t="str">
            <v>Békési u. 1/A - Önkormányzati vagyonnal való gazdálkodás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</row>
        <row r="9">
          <cell r="C9" t="str">
            <v>013350-2</v>
          </cell>
          <cell r="D9" t="str">
            <v>Önkormányzati vagyonnal való gazdálkodással kapcsolatos feladatok - Békési út 12. (társasház)</v>
          </cell>
          <cell r="E9">
            <v>0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C10" t="str">
            <v>013350-24</v>
          </cell>
          <cell r="D10" t="str">
            <v>Békési u. 2. - Önkormányzati vagyonnal való gazdálkodás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</row>
        <row r="11">
          <cell r="C11" t="str">
            <v>013350-3</v>
          </cell>
          <cell r="D11" t="str">
            <v>Önkormányzati vagyonnal való gazdálkodással kapcsolatos feladatok - Mikszáth Kálmán u. (bérlakások)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C12" t="str">
            <v>013350-31</v>
          </cell>
          <cell r="D12" t="str">
            <v>Békési u. 1/B - Önkormányzati vagyonnal való gazdálkodás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</row>
        <row r="13">
          <cell r="C13" t="str">
            <v>013350-48</v>
          </cell>
          <cell r="D13" t="str">
            <v>Békési u. 5., 9-11. - Önkormányzati vagyonnal való gazdálkodás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</row>
        <row r="14">
          <cell r="C14" t="str">
            <v>013350-6</v>
          </cell>
          <cell r="D14" t="str">
            <v>Vasúti ipari park kialakítása (TOP-1.1.1-16-BS1-2017-00001)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 t="str">
            <v>013350-62</v>
          </cell>
          <cell r="D15" t="str">
            <v>Békési u. 7. - Önkormányzati vagyonnal való gazdálkodás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</row>
        <row r="16">
          <cell r="C16" t="str">
            <v>013350-7</v>
          </cell>
          <cell r="D16" t="str">
            <v>Állati hulladék lerakó telep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C17" t="str">
            <v>013350-8</v>
          </cell>
          <cell r="D17" t="str">
            <v>Ipari terület kialakítása (TOP-1.1.1-15-BS1-2016-00013)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 t="str">
            <v>013350-93</v>
          </cell>
          <cell r="D18" t="str">
            <v>Szétszórt lakás nem szociális célú bérbeadása - Önkormányzati vagyonnal való gazdálkodás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</row>
        <row r="19">
          <cell r="C19" t="str">
            <v>013370-0</v>
          </cell>
          <cell r="D19" t="str">
            <v>ASP központhoz való csatlakozás (KÖFOP-1.2.1-VEKOP-16-2017-01106)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</row>
        <row r="20">
          <cell r="C20" t="str">
            <v>018010-0</v>
          </cell>
          <cell r="D20" t="str">
            <v>Önkormányzatok elszámolásai a központi költségvetéssel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</row>
        <row r="21">
          <cell r="C21" t="str">
            <v>018030-0</v>
          </cell>
          <cell r="D21" t="str">
            <v>Támogatási célú finanszírozási műveletek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031030-0</v>
          </cell>
          <cell r="D22" t="str">
            <v>Mezőőri őrszolgálat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</row>
        <row r="23">
          <cell r="C23" t="str">
            <v>041233-0</v>
          </cell>
          <cell r="D23" t="str">
            <v>Hosszabb időtartamú közfoglalkoztatás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 t="str">
            <v>041237-1</v>
          </cell>
          <cell r="D24" t="str">
            <v>Közfoglalkoztatási mintaprogram - mezőgazdaság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C25" t="str">
            <v>041237-11</v>
          </cell>
          <cell r="D25" t="str">
            <v>Közfoglalkoztatási mintaprogram - szociális</v>
          </cell>
          <cell r="H25">
            <v>0</v>
          </cell>
          <cell r="I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C26" t="str">
            <v>041237-6</v>
          </cell>
          <cell r="D26" t="str">
            <v>Mintaprogram - helyi sajátosságra épülő</v>
          </cell>
          <cell r="H26">
            <v>0</v>
          </cell>
          <cell r="I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C27" t="str">
            <v>041237-7</v>
          </cell>
          <cell r="D27" t="str">
            <v>Mintaprogram - belterületi közúthálózat javítás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C28" t="str">
            <v>041237-8</v>
          </cell>
          <cell r="D28" t="str">
            <v>Mintaprogram - illegális hulladéktároló felszámolása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C29" t="str">
            <v>042120-0</v>
          </cell>
          <cell r="D29" t="str">
            <v>Falugondnoki szolgálat. tanyaprogram TP-1-2013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C30" t="str">
            <v>045120-11</v>
          </cell>
          <cell r="D30" t="str">
            <v>Interreg V - A Románia-Magyarország Együttműködési Program 2014-2020 pályázata (útfejlesztés)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</row>
        <row r="31">
          <cell r="C31" t="str">
            <v>045120-17</v>
          </cell>
          <cell r="D31" t="str">
            <v>Belterületi utak fejlesztése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</row>
        <row r="32">
          <cell r="C32" t="str">
            <v>045120-4</v>
          </cell>
          <cell r="D32" t="str">
            <v>Egyéb leállóhelyek kialakítása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 t="str">
            <v>045120-8</v>
          </cell>
          <cell r="D33" t="str">
            <v>Járdaaszfaltozás, betonozás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 t="str">
            <v>045160-0</v>
          </cell>
          <cell r="D34" t="str">
            <v>Közutak, hidak, alagutak üzemeltetése, fenntartása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 t="str">
            <v>047410-0</v>
          </cell>
          <cell r="D35" t="str">
            <v>Ár-, és belvízvédelemmel összefüggő tevékenységek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 t="str">
            <v>047410-5</v>
          </cell>
          <cell r="D36" t="str">
            <v>TOP-2.1.3-16-bs1-2017-00001 Mezőberény Város Csapadékvíz csatorna-hálózatának fejlesztése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 t="str">
            <v>051050-0</v>
          </cell>
          <cell r="D37" t="str">
            <v>Veszélyes hulladék begyűjtése, szállítása, átrakása (gyepmesteri tev.)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 t="str">
            <v>051060-0</v>
          </cell>
          <cell r="D38" t="str">
            <v>Veszélyes hulladék kezelése. ártalmatlanítása (ATEV)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 t="str">
            <v>052020-3</v>
          </cell>
          <cell r="D39" t="str">
            <v>Szennyvíz elvezetése, szennyvízhálózati rekonstrukció építési munkái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 t="str">
            <v>052020-6</v>
          </cell>
          <cell r="D40" t="str">
            <v>TOP-2.1.3-16 Települési környezetvédelmi infrastruktúra fejl. - I.sz. záportározó fejlesztése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 t="str">
            <v>063080-0</v>
          </cell>
          <cell r="D41" t="str">
            <v>Vízellátással kapcsolatos közmű építés KEOP1.3.0/09-11/2012/0009</v>
          </cell>
          <cell r="E41">
            <v>0</v>
          </cell>
          <cell r="F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 t="str">
            <v>064010-0</v>
          </cell>
          <cell r="D42" t="str">
            <v>Közvilágítás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 t="str">
            <v>066010-0</v>
          </cell>
          <cell r="D43" t="str">
            <v>Zöldterület kezelés - Kertészet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</row>
        <row r="44">
          <cell r="C44" t="str">
            <v>066020-0</v>
          </cell>
          <cell r="D44" t="str">
            <v>Város-, községazdálkodási egyéb szolgáltatások</v>
          </cell>
          <cell r="H44">
            <v>0</v>
          </cell>
          <cell r="I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066020-10</v>
          </cell>
          <cell r="D45" t="str">
            <v>Közvetített szolgáltatások ÁH-on belül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C46" t="str">
            <v>066020-101</v>
          </cell>
          <cell r="D46" t="str">
            <v>Városi játszótéren WC kialakítása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 t="str">
            <v>066020-102</v>
          </cell>
          <cell r="D47" t="str">
            <v>Városháza energetikai korszerűsítése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 t="str">
            <v>066020-103</v>
          </cell>
          <cell r="D48" t="str">
            <v>Hulladékgyűjtő szigetek kialakítása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 t="str">
            <v>066020-104</v>
          </cell>
          <cell r="D49" t="str">
            <v>Luther tér 1. Sportcsarnok világítás cseréje pályázat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</row>
        <row r="50">
          <cell r="C50" t="str">
            <v>066020-105</v>
          </cell>
          <cell r="D50" t="str">
            <v>HelpyNet kapcsolattartó rendszer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C51" t="str">
            <v>066020-107</v>
          </cell>
          <cell r="D51" t="str">
            <v>A mezőberényi Világháborús hősi emlékmű felújítása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C52" t="str">
            <v>066020-108</v>
          </cell>
          <cell r="D52" t="str">
            <v>Víziközmű rendszer műszaki állapot javítása pályázat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 t="str">
            <v>066020-109</v>
          </cell>
          <cell r="D53" t="str">
            <v>Energia takarékos berendezések beszerzése, technológiák alkalmazása pályázat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</row>
        <row r="54">
          <cell r="C54" t="str">
            <v>066020-11</v>
          </cell>
          <cell r="D54" t="str">
            <v>Közvetített szolgáltatások ÁH-on kívül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C55" t="str">
            <v>066020-36</v>
          </cell>
          <cell r="D55" t="str">
            <v>Mezőberényi termálfűtési rendszer üzemeltetése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 t="str">
            <v>066020-4</v>
          </cell>
          <cell r="D56" t="str">
            <v>Alföldvíz Zrt hálózat karbantartási és felhalmozási munkái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 t="str">
            <v>066020-57</v>
          </cell>
          <cell r="D57" t="str">
            <v>Kertészet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C58" t="str">
            <v>066020-65</v>
          </cell>
          <cell r="D58" t="str">
            <v>Általános iskola Luther tér 1., energetikai korszerűsítés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 t="str">
            <v>066020-8</v>
          </cell>
          <cell r="D59" t="str">
            <v>Önkormányzatok közbeszerzési eljárásainak lebonyolításával összefüggő szolgáltatások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C60" t="str">
            <v>066020-81</v>
          </cell>
          <cell r="D60" t="str">
            <v>Térinformatikai rendszer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 t="str">
            <v>066020-86</v>
          </cell>
          <cell r="D61" t="str">
            <v>Luther téri sportudvar felújítása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</row>
        <row r="62">
          <cell r="C62" t="str">
            <v>066020-88</v>
          </cell>
          <cell r="D62" t="str">
            <v>Molnár Miklós Sportcsarnok fűtés leválasztása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 t="str">
            <v>066020-90</v>
          </cell>
          <cell r="D63" t="str">
            <v>Játszótéri játékok felújítása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 t="str">
            <v>066020-96</v>
          </cell>
          <cell r="D64" t="str">
            <v>Kubinyi Ágoston Program - múzeumi kiállító terek felújítása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C65" t="str">
            <v>072112-0</v>
          </cell>
          <cell r="D65" t="str">
            <v>Orvosi ügyelet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</row>
        <row r="66">
          <cell r="C66" t="str">
            <v>081041-1</v>
          </cell>
          <cell r="D66" t="str">
            <v>Olimpiai sportágak támogatása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C67" t="str">
            <v>081041-2</v>
          </cell>
          <cell r="D67" t="str">
            <v>Nem olimpiai sportágak támogatása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C68" t="str">
            <v>082091-0</v>
          </cell>
          <cell r="D68" t="str">
            <v>OPSKMM bővítése, szabadtéri színpad kialakítása és akadálymentesítés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 t="str">
            <v>084031-0</v>
          </cell>
          <cell r="D69" t="str">
            <v>Civil szervezetek működési támogatása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084032-0</v>
          </cell>
          <cell r="D70" t="str">
            <v>Civil szervezetek programtámogatása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 t="str">
            <v>084032-0-1</v>
          </cell>
          <cell r="D71" t="str">
            <v>Civil szervezetek programtámogatása - külkapcsolatok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C72" t="str">
            <v>084032-0-2</v>
          </cell>
          <cell r="D72" t="str">
            <v>Civil szervezetek programtámogatása - sportrendezvények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C73" t="str">
            <v>084070-0</v>
          </cell>
          <cell r="D73" t="str">
            <v>Esély Otthon (EFOP-1.2.11-16-2017-00002)</v>
          </cell>
          <cell r="H73">
            <v>0</v>
          </cell>
          <cell r="I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C74" t="str">
            <v>091140-0</v>
          </cell>
          <cell r="D74" t="str">
            <v>Kodály úti óvoda bővítése - tornaszoba (TOP-1.4.1-16-BS1-2017-00002)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 t="str">
            <v>091140-1</v>
          </cell>
          <cell r="D75" t="str">
            <v>Csiribiri Óvoda felújítása</v>
          </cell>
          <cell r="E75">
            <v>0</v>
          </cell>
          <cell r="F75">
            <v>0</v>
          </cell>
          <cell r="H75">
            <v>0</v>
          </cell>
          <cell r="I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 t="str">
            <v>096015-0</v>
          </cell>
          <cell r="D76" t="str">
            <v>Gyermekétkeztetés köznevelési intézményben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 t="str">
            <v>104031-0</v>
          </cell>
          <cell r="D77" t="str">
            <v>Bölcsődei férőhelyek kialakítása, bővítése (TOP-1.4.1-19A)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 t="str">
            <v>104037-0</v>
          </cell>
          <cell r="D78" t="str">
            <v>Intézményen kívüli gyermekétkeztetés</v>
          </cell>
          <cell r="E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 t="str">
            <v>104051-0</v>
          </cell>
          <cell r="D79" t="str">
            <v>Gyermekvédelmi pénzbeli és természetbeni ellátások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 t="str">
            <v>106010-55</v>
          </cell>
          <cell r="D80" t="str">
            <v>Vésztői út - Lakóingatlan szociális célú bérbeadása</v>
          </cell>
          <cell r="E80">
            <v>0</v>
          </cell>
          <cell r="F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 t="str">
            <v>106010-93</v>
          </cell>
          <cell r="D81" t="str">
            <v>Szétszórt lakás szociális célú bérbeadása - Lakóingatlan szociális célú bérbeadása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 t="str">
            <v>107060-1</v>
          </cell>
          <cell r="D82" t="str">
            <v>Egyéb szociális pénzbeli és természetbeni ellátások - rendkívüli települési támogatás</v>
          </cell>
          <cell r="E82">
            <v>0</v>
          </cell>
          <cell r="F82">
            <v>0</v>
          </cell>
          <cell r="G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C83" t="str">
            <v>107060-2-1</v>
          </cell>
          <cell r="D83" t="str">
            <v>Egyéb szociális, pénzbeli és természetbeni ellátások - ápolási támogatás</v>
          </cell>
          <cell r="E83">
            <v>0</v>
          </cell>
          <cell r="F83">
            <v>0</v>
          </cell>
          <cell r="G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C84" t="str">
            <v>107060-2-2</v>
          </cell>
          <cell r="D84" t="str">
            <v>Egyéb szociális, pénzbeli és természetbeni ellátások - lakhatási támogatás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C85" t="str">
            <v>107060-2-3</v>
          </cell>
          <cell r="D85" t="str">
            <v>Egyéb szociális, pénzbeli és természetbeni ellátások - szociális tűzifa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C86" t="str">
            <v>107060-2-4</v>
          </cell>
          <cell r="D86" t="str">
            <v>Egyéb szociális, pénzbeli és természetbeni ellátások - téli rezsicsökkentés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 t="str">
            <v>107060-3-1</v>
          </cell>
          <cell r="D87" t="str">
            <v>Egyéb szociális, pénzbeli és természetbeni ellátások - ingyenes gyermekétkeztetés</v>
          </cell>
          <cell r="E87">
            <v>0</v>
          </cell>
          <cell r="F87">
            <v>0</v>
          </cell>
          <cell r="G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C88" t="str">
            <v>107060-3-2</v>
          </cell>
          <cell r="D88" t="str">
            <v>Egyéb szociális, pénzbeli és természetbeni ellátások - autóbusz közlekedés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C89" t="str">
            <v>107060-3-3</v>
          </cell>
          <cell r="D89" t="str">
            <v>Egyéb szociális, pénzbeli és természetbeni ellátások - felsőoktatási tanulók támogatása</v>
          </cell>
          <cell r="E89">
            <v>0</v>
          </cell>
          <cell r="F89">
            <v>0</v>
          </cell>
          <cell r="G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C90" t="str">
            <v>107060-3-4</v>
          </cell>
          <cell r="D90" t="str">
            <v>Egyéb szociális, pénzbeli és természetbeni ellátások - köztemetés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C91" t="str">
            <v>107060-3-5</v>
          </cell>
          <cell r="D91" t="str">
            <v>Egyéb szociális, pénzbeli és természetbeni ellátások - temetési kölcsön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C92" t="str">
            <v>107080-0</v>
          </cell>
          <cell r="D92" t="str">
            <v>Humán szolgáltatások fejlesztése (EFOP-1.5.3-16-2017-00097)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C93" t="str">
            <v>900070-0</v>
          </cell>
          <cell r="D93" t="str">
            <v>Általános tartalék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A663"/>
  <sheetViews>
    <sheetView view="pageBreakPreview" zoomScaleSheetLayoutView="100" zoomScalePageLayoutView="0" workbookViewId="0" topLeftCell="D1">
      <selection activeCell="Q204" sqref="Q204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57421875" style="1" customWidth="1"/>
    <col min="14" max="14" width="9.140625" style="1" hidden="1" customWidth="1"/>
    <col min="15" max="15" width="11.8515625" style="112" customWidth="1"/>
    <col min="16" max="16" width="11.7109375" style="112" customWidth="1"/>
    <col min="17" max="17" width="12.140625" style="112" customWidth="1"/>
    <col min="18" max="18" width="8.7109375" style="168" customWidth="1"/>
    <col min="19" max="19" width="1.421875" style="142" customWidth="1"/>
    <col min="20" max="20" width="6.28125" style="112" customWidth="1"/>
    <col min="21" max="22" width="10.7109375" style="112" customWidth="1"/>
    <col min="23" max="23" width="8.8515625" style="1" customWidth="1"/>
    <col min="24" max="24" width="10.57421875" style="1" bestFit="1" customWidth="1"/>
    <col min="25" max="16384" width="8.8515625" style="1" customWidth="1"/>
  </cols>
  <sheetData>
    <row r="1" spans="1:15" ht="11.25">
      <c r="A1" s="11" t="s">
        <v>363</v>
      </c>
      <c r="B1" s="11"/>
      <c r="C1" s="11"/>
      <c r="D1" s="11"/>
      <c r="E1" s="11"/>
      <c r="F1" s="108" t="s">
        <v>753</v>
      </c>
      <c r="H1" s="11"/>
      <c r="I1" s="11"/>
      <c r="J1" s="11"/>
      <c r="K1" s="11"/>
      <c r="M1" s="11"/>
      <c r="N1" s="11"/>
      <c r="O1" s="108"/>
    </row>
    <row r="2" spans="1:22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'[1]Dátum'!$B$1</f>
        <v>2019.</v>
      </c>
      <c r="L2" s="153" t="s">
        <v>745</v>
      </c>
      <c r="N2" s="151"/>
      <c r="O2" s="151"/>
      <c r="P2" s="151"/>
      <c r="Q2" s="151"/>
      <c r="R2" s="179"/>
      <c r="S2" s="151"/>
      <c r="T2" s="151"/>
      <c r="U2" s="151"/>
      <c r="V2" s="161" t="s">
        <v>411</v>
      </c>
    </row>
    <row r="3" spans="1:22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2"/>
      <c r="P3" s="3"/>
      <c r="Q3" s="3"/>
      <c r="R3" s="170"/>
      <c r="V3" s="76" t="s">
        <v>609</v>
      </c>
    </row>
    <row r="4" spans="1:22" ht="10.5" customHeight="1">
      <c r="A4" s="190" t="s">
        <v>1</v>
      </c>
      <c r="B4" s="192" t="s">
        <v>2</v>
      </c>
      <c r="C4" s="192" t="s">
        <v>3</v>
      </c>
      <c r="D4" s="192" t="s">
        <v>4</v>
      </c>
      <c r="E4" s="192" t="s">
        <v>5</v>
      </c>
      <c r="F4" s="192" t="s">
        <v>6</v>
      </c>
      <c r="G4" s="192" t="s">
        <v>7</v>
      </c>
      <c r="H4" s="192" t="s">
        <v>8</v>
      </c>
      <c r="I4" s="192" t="s">
        <v>9</v>
      </c>
      <c r="J4" s="192" t="s">
        <v>10</v>
      </c>
      <c r="K4" s="192" t="s">
        <v>11</v>
      </c>
      <c r="L4" s="194" t="s">
        <v>12</v>
      </c>
      <c r="M4" s="192" t="s">
        <v>13</v>
      </c>
      <c r="N4" s="156"/>
      <c r="O4" s="186" t="str">
        <f>'[1]Dátum'!$B$2</f>
        <v>Eredeti ei.</v>
      </c>
      <c r="P4" s="186" t="str">
        <f>'[1]Dátum'!$B$3</f>
        <v>Módosított ei.</v>
      </c>
      <c r="Q4" s="186" t="s">
        <v>762</v>
      </c>
      <c r="R4" s="185" t="s">
        <v>763</v>
      </c>
      <c r="T4" s="187" t="s">
        <v>0</v>
      </c>
      <c r="U4" s="188"/>
      <c r="V4" s="189"/>
    </row>
    <row r="5" spans="1:22" ht="49.5" customHeight="1">
      <c r="A5" s="191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5"/>
      <c r="M5" s="193"/>
      <c r="N5" s="157" t="s">
        <v>13</v>
      </c>
      <c r="O5" s="186"/>
      <c r="P5" s="186"/>
      <c r="Q5" s="186"/>
      <c r="R5" s="185"/>
      <c r="T5" s="5" t="s">
        <v>14</v>
      </c>
      <c r="U5" s="5" t="s">
        <v>15</v>
      </c>
      <c r="V5" s="5" t="s">
        <v>16</v>
      </c>
    </row>
    <row r="6" spans="1:25" ht="11.25">
      <c r="A6" s="77"/>
      <c r="B6" s="77"/>
      <c r="C6" s="11" t="s">
        <v>17</v>
      </c>
      <c r="D6" s="77"/>
      <c r="E6" s="77"/>
      <c r="F6" s="77"/>
      <c r="G6" s="77"/>
      <c r="H6" s="77"/>
      <c r="I6" s="33" t="s">
        <v>113</v>
      </c>
      <c r="J6" s="33"/>
      <c r="K6" s="77"/>
      <c r="L6" s="78"/>
      <c r="M6" s="77"/>
      <c r="N6" s="77"/>
      <c r="O6" s="79"/>
      <c r="P6" s="36"/>
      <c r="Q6" s="36"/>
      <c r="R6" s="180"/>
      <c r="T6" s="37"/>
      <c r="U6" s="37"/>
      <c r="V6" s="37"/>
      <c r="W6" s="9"/>
      <c r="X6" s="9"/>
      <c r="Y6" s="9"/>
    </row>
    <row r="7" spans="1:25" s="23" customFormat="1" ht="11.25">
      <c r="A7" s="19"/>
      <c r="B7" s="19"/>
      <c r="C7" s="19"/>
      <c r="D7" s="33">
        <v>1</v>
      </c>
      <c r="E7" s="33"/>
      <c r="F7" s="33"/>
      <c r="G7" s="33"/>
      <c r="H7" s="19"/>
      <c r="I7" s="33"/>
      <c r="J7" s="33" t="s">
        <v>114</v>
      </c>
      <c r="K7" s="33"/>
      <c r="L7" s="19"/>
      <c r="M7" s="19"/>
      <c r="N7" s="19"/>
      <c r="O7" s="140"/>
      <c r="P7" s="141"/>
      <c r="Q7" s="141"/>
      <c r="R7" s="181"/>
      <c r="S7" s="141"/>
      <c r="T7" s="141"/>
      <c r="U7" s="141"/>
      <c r="V7" s="141"/>
      <c r="W7" s="38"/>
      <c r="X7" s="38"/>
      <c r="Y7" s="38"/>
    </row>
    <row r="8" spans="1:25" s="142" customFormat="1" ht="11.25">
      <c r="A8" s="130"/>
      <c r="B8" s="130"/>
      <c r="C8" s="130"/>
      <c r="D8" s="130"/>
      <c r="E8" s="68" t="s">
        <v>19</v>
      </c>
      <c r="F8" s="68"/>
      <c r="G8" s="68"/>
      <c r="H8" s="68"/>
      <c r="I8" s="68"/>
      <c r="J8" s="33"/>
      <c r="K8" s="33" t="s">
        <v>115</v>
      </c>
      <c r="L8" s="130"/>
      <c r="M8" s="68"/>
      <c r="N8" s="68"/>
      <c r="O8" s="140"/>
      <c r="P8" s="141"/>
      <c r="Q8" s="141"/>
      <c r="R8" s="181"/>
      <c r="S8" s="141"/>
      <c r="T8" s="141"/>
      <c r="U8" s="141"/>
      <c r="V8" s="141"/>
      <c r="W8" s="141"/>
      <c r="X8" s="141"/>
      <c r="Y8" s="141"/>
    </row>
    <row r="9" spans="1:25" s="23" customFormat="1" ht="11.25">
      <c r="A9" s="19"/>
      <c r="B9" s="19"/>
      <c r="C9" s="19"/>
      <c r="D9" s="19"/>
      <c r="E9" s="19"/>
      <c r="F9" s="68" t="s">
        <v>19</v>
      </c>
      <c r="G9" s="19"/>
      <c r="H9" s="19"/>
      <c r="I9" s="19"/>
      <c r="J9" s="19"/>
      <c r="K9" s="33"/>
      <c r="L9" s="33" t="s">
        <v>117</v>
      </c>
      <c r="M9" s="68"/>
      <c r="N9" s="68"/>
      <c r="O9" s="140"/>
      <c r="P9" s="141"/>
      <c r="Q9" s="141"/>
      <c r="R9" s="181"/>
      <c r="S9" s="141"/>
      <c r="T9" s="141"/>
      <c r="U9" s="141"/>
      <c r="V9" s="141"/>
      <c r="W9" s="38"/>
      <c r="X9" s="38"/>
      <c r="Y9" s="38"/>
    </row>
    <row r="10" spans="1:25" ht="11.25">
      <c r="A10" s="11"/>
      <c r="B10" s="11"/>
      <c r="C10" s="11"/>
      <c r="D10" s="11"/>
      <c r="E10" s="11"/>
      <c r="F10" s="80" t="s">
        <v>118</v>
      </c>
      <c r="G10" s="11"/>
      <c r="H10" s="11"/>
      <c r="I10" s="11"/>
      <c r="J10" s="11"/>
      <c r="K10" s="11"/>
      <c r="L10" s="11" t="s">
        <v>119</v>
      </c>
      <c r="M10" s="108" t="s">
        <v>120</v>
      </c>
      <c r="N10" s="108" t="s">
        <v>120</v>
      </c>
      <c r="O10" s="145">
        <f>IF($N10="","",IF(SUMIF('[1]Címrend ÖN'!$Q:$Q,$N10,'[1]Címrend ÖN'!S:S)=0,0,SUMIF('[1]Címrend ÖN'!$Q:$Q,$N10,'[1]Címrend ÖN'!S:S)))</f>
        <v>196368633</v>
      </c>
      <c r="P10" s="145">
        <f>IF($N10="","",IF(SUMIF('[1]Címrend ÖN'!$Q:$Q,$N10,'[1]Címrend ÖN'!T:T)=0,0,SUMIF('[1]Címrend ÖN'!$Q:$Q,$N10,'[1]Címrend ÖN'!T:T)))</f>
        <v>202942685</v>
      </c>
      <c r="Q10" s="145">
        <v>202942685</v>
      </c>
      <c r="R10" s="171">
        <f>IF(Q10="","",IF(Q10=0,0,Q10/P10))</f>
        <v>1</v>
      </c>
      <c r="S10" s="140"/>
      <c r="T10" s="145">
        <v>0</v>
      </c>
      <c r="U10" s="145">
        <f>Q10-V10</f>
        <v>202942685</v>
      </c>
      <c r="V10" s="145">
        <f>IF($N10="","",IF(SUMIF('[1]Címrend ÖN'!$Q:$Q,$N10,'[1]Címrend ÖN'!X:X)=0,0,SUMIF('[1]Címrend ÖN'!$Q:$Q,$N10,'[1]Címrend ÖN'!X:X)))</f>
        <v>0</v>
      </c>
      <c r="W10" s="9"/>
      <c r="X10" s="9"/>
      <c r="Y10" s="9"/>
    </row>
    <row r="11" spans="1:25" ht="11.25">
      <c r="A11" s="11"/>
      <c r="B11" s="11"/>
      <c r="C11" s="11"/>
      <c r="D11" s="11"/>
      <c r="E11" s="11"/>
      <c r="F11" s="81" t="s">
        <v>121</v>
      </c>
      <c r="G11" s="11"/>
      <c r="H11" s="11"/>
      <c r="I11" s="11"/>
      <c r="J11" s="11"/>
      <c r="K11" s="11"/>
      <c r="L11" s="11" t="s">
        <v>122</v>
      </c>
      <c r="M11" s="108" t="s">
        <v>123</v>
      </c>
      <c r="N11" s="108" t="s">
        <v>123</v>
      </c>
      <c r="O11" s="145">
        <f>IF($N11="","",IF(SUMIF('[1]Címrend ÖN'!$Q:$Q,$N11,'[1]Címrend ÖN'!S:S)=0,0,SUMIF('[1]Címrend ÖN'!$Q:$Q,$N11,'[1]Címrend ÖN'!S:S)))</f>
        <v>144936400</v>
      </c>
      <c r="P11" s="145">
        <f>IF($N11="","",IF(SUMIF('[1]Címrend ÖN'!$Q:$Q,$N11,'[1]Címrend ÖN'!T:T)=0,0,SUMIF('[1]Címrend ÖN'!$Q:$Q,$N11,'[1]Címrend ÖN'!T:T)))</f>
        <v>150501683</v>
      </c>
      <c r="Q11" s="145">
        <v>150501683</v>
      </c>
      <c r="R11" s="171">
        <f aca="true" t="shared" si="0" ref="R11:R74">IF(Q11="","",IF(Q11=0,0,Q11/P11))</f>
        <v>1</v>
      </c>
      <c r="S11" s="140"/>
      <c r="T11" s="145">
        <v>0</v>
      </c>
      <c r="U11" s="145">
        <f>Q11-V11</f>
        <v>150501683</v>
      </c>
      <c r="V11" s="145">
        <f>IF($N11="","",IF(SUMIF('[1]Címrend ÖN'!$Q:$Q,$N11,'[1]Címrend ÖN'!X:X)=0,0,SUMIF('[1]Címrend ÖN'!$Q:$Q,$N11,'[1]Címrend ÖN'!X:X)))</f>
        <v>0</v>
      </c>
      <c r="W11" s="9"/>
      <c r="X11" s="9"/>
      <c r="Y11" s="9"/>
    </row>
    <row r="12" spans="1:25" ht="11.25">
      <c r="A12" s="11"/>
      <c r="B12" s="11"/>
      <c r="C12" s="11"/>
      <c r="D12" s="11"/>
      <c r="E12" s="11"/>
      <c r="F12" s="82" t="s">
        <v>124</v>
      </c>
      <c r="G12" s="11"/>
      <c r="H12" s="11"/>
      <c r="I12" s="11"/>
      <c r="J12" s="11"/>
      <c r="K12" s="11"/>
      <c r="L12" s="11" t="s">
        <v>125</v>
      </c>
      <c r="M12" s="108" t="s">
        <v>126</v>
      </c>
      <c r="N12" s="108" t="s">
        <v>126</v>
      </c>
      <c r="O12" s="145">
        <f>IF($N12="","",IF(SUMIF('[1]Címrend ÖN'!$Q:$Q,$N12,'[1]Címrend ÖN'!S:S)=0,0,SUMIF('[1]Címrend ÖN'!$Q:$Q,$N12,'[1]Címrend ÖN'!S:S)))</f>
        <v>365751120</v>
      </c>
      <c r="P12" s="145">
        <f>IF($N12="","",IF(SUMIF('[1]Címrend ÖN'!$Q:$Q,$N12,'[1]Címrend ÖN'!T:T)=0,0,SUMIF('[1]Címrend ÖN'!$Q:$Q,$N12,'[1]Címrend ÖN'!T:T)))</f>
        <v>429443751</v>
      </c>
      <c r="Q12" s="145">
        <v>429443751</v>
      </c>
      <c r="R12" s="171">
        <f t="shared" si="0"/>
        <v>1</v>
      </c>
      <c r="S12" s="140"/>
      <c r="T12" s="145">
        <v>0</v>
      </c>
      <c r="U12" s="145">
        <f>Q12-V12</f>
        <v>429443751</v>
      </c>
      <c r="V12" s="145">
        <v>0</v>
      </c>
      <c r="W12" s="9"/>
      <c r="X12" s="9"/>
      <c r="Y12" s="9"/>
    </row>
    <row r="13" spans="1:25" ht="11.25">
      <c r="A13" s="11"/>
      <c r="B13" s="11"/>
      <c r="C13" s="11"/>
      <c r="D13" s="11"/>
      <c r="E13" s="11"/>
      <c r="F13" s="82" t="s">
        <v>127</v>
      </c>
      <c r="G13" s="11"/>
      <c r="H13" s="11"/>
      <c r="I13" s="11"/>
      <c r="J13" s="11"/>
      <c r="K13" s="11"/>
      <c r="L13" s="11" t="s">
        <v>128</v>
      </c>
      <c r="M13" s="108" t="s">
        <v>129</v>
      </c>
      <c r="N13" s="108" t="s">
        <v>129</v>
      </c>
      <c r="O13" s="145">
        <f>IF($N13="","",IF(SUMIF('[1]Címrend ÖN'!$Q:$Q,$N13,'[1]Címrend ÖN'!S:S)=0,0,SUMIF('[1]Címrend ÖN'!$Q:$Q,$N13,'[1]Címrend ÖN'!S:S)))</f>
        <v>12528340</v>
      </c>
      <c r="P13" s="145">
        <f>IF($N13="","",IF(SUMIF('[1]Címrend ÖN'!$Q:$Q,$N13,'[1]Címrend ÖN'!T:T)=0,0,SUMIF('[1]Címrend ÖN'!$Q:$Q,$N13,'[1]Címrend ÖN'!T:T)))</f>
        <v>17099518</v>
      </c>
      <c r="Q13" s="145">
        <v>17099518</v>
      </c>
      <c r="R13" s="171">
        <f t="shared" si="0"/>
        <v>1</v>
      </c>
      <c r="S13" s="140"/>
      <c r="T13" s="145">
        <v>0</v>
      </c>
      <c r="U13" s="145">
        <f>Q13-V13</f>
        <v>17099518</v>
      </c>
      <c r="V13" s="145">
        <f>IF($N13="","",IF(SUMIF('[1]Címrend ÖN'!$Q:$Q,$N13,'[1]Címrend ÖN'!X:X)=0,0,SUMIF('[1]Címrend ÖN'!$Q:$Q,$N13,'[1]Címrend ÖN'!X:X)))</f>
        <v>0</v>
      </c>
      <c r="W13" s="9"/>
      <c r="X13" s="9"/>
      <c r="Y13" s="9"/>
    </row>
    <row r="14" spans="1:25" ht="11.25">
      <c r="A14" s="11"/>
      <c r="B14" s="11"/>
      <c r="C14" s="11"/>
      <c r="D14" s="11"/>
      <c r="E14" s="11"/>
      <c r="F14" s="82" t="s">
        <v>130</v>
      </c>
      <c r="G14" s="11"/>
      <c r="H14" s="11"/>
      <c r="I14" s="11"/>
      <c r="J14" s="11"/>
      <c r="K14" s="11"/>
      <c r="L14" s="11" t="s">
        <v>418</v>
      </c>
      <c r="M14" s="108" t="s">
        <v>131</v>
      </c>
      <c r="N14" s="108" t="s">
        <v>131</v>
      </c>
      <c r="O14" s="145">
        <f>IF($N14="","",IF(SUMIF('[1]Címrend ÖN'!$Q:$Q,$N14,'[1]Címrend ÖN'!S:S)=0,0,SUMIF('[1]Címrend ÖN'!$Q:$Q,$N14,'[1]Címrend ÖN'!S:S)))</f>
        <v>0</v>
      </c>
      <c r="P14" s="145">
        <f>IF($N14="","",IF(SUMIF('[1]Címrend ÖN'!$Q:$Q,$N14,'[1]Címrend ÖN'!T:T)=0,0,SUMIF('[1]Címrend ÖN'!$Q:$Q,$N14,'[1]Címrend ÖN'!T:T)))</f>
        <v>21192000</v>
      </c>
      <c r="Q14" s="145">
        <v>21192000</v>
      </c>
      <c r="R14" s="171">
        <f t="shared" si="0"/>
        <v>1</v>
      </c>
      <c r="S14" s="140"/>
      <c r="T14" s="145">
        <v>0</v>
      </c>
      <c r="U14" s="145">
        <f>Q14-V14</f>
        <v>21192000</v>
      </c>
      <c r="V14" s="145">
        <f>IF($N14="","",IF(SUMIF('[1]Címrend ÖN'!$Q:$Q,$N14,'[1]Címrend ÖN'!X:X)=0,0,SUMIF('[1]Címrend ÖN'!$Q:$Q,$N14,'[1]Címrend ÖN'!X:X)))</f>
        <v>0</v>
      </c>
      <c r="W14" s="9"/>
      <c r="X14" s="9"/>
      <c r="Y14" s="9"/>
    </row>
    <row r="15" spans="1:25" ht="11.25">
      <c r="A15" s="11"/>
      <c r="B15" s="11"/>
      <c r="C15" s="11"/>
      <c r="D15" s="11"/>
      <c r="E15" s="11"/>
      <c r="F15" s="83" t="s">
        <v>132</v>
      </c>
      <c r="G15" s="11"/>
      <c r="H15" s="11"/>
      <c r="I15" s="11"/>
      <c r="J15" s="11"/>
      <c r="K15" s="11"/>
      <c r="L15" s="11" t="s">
        <v>419</v>
      </c>
      <c r="M15" s="108" t="s">
        <v>133</v>
      </c>
      <c r="N15" s="108" t="s">
        <v>133</v>
      </c>
      <c r="O15" s="145">
        <f>IF($N15="","",IF(SUMIF('[1]Címrend ÖN'!$Q:$Q,$N15,'[1]Címrend ÖN'!S:S)=0,0,SUMIF('[1]Címrend ÖN'!$Q:$Q,$N15,'[1]Címrend ÖN'!S:S)))</f>
        <v>0</v>
      </c>
      <c r="P15" s="145">
        <f>IF($N15="","",IF(SUMIF('[1]Címrend ÖN'!$Q:$Q,$N15,'[1]Címrend ÖN'!T:T)=0,0,SUMIF('[1]Címrend ÖN'!$Q:$Q,$N15,'[1]Címrend ÖN'!T:T)))</f>
        <v>0</v>
      </c>
      <c r="Q15" s="145">
        <f>IF($N15="","",IF(SUMIF('[1]Címrend ÖN'!$Q:$Q,$N15,'[1]Címrend ÖN'!U:U)=0,0,SUMIF('[1]Címrend ÖN'!$Q:$Q,$N15,'[1]Címrend ÖN'!U:U)))</f>
        <v>0</v>
      </c>
      <c r="R15" s="171">
        <f t="shared" si="0"/>
        <v>0</v>
      </c>
      <c r="S15" s="140"/>
      <c r="T15" s="145">
        <f>IF($N15="","",IF(SUMIF('[1]Címrend ÖN'!$Q:$Q,$N15,'[1]Címrend ÖN'!V:V)=0,0,SUMIF('[1]Címrend ÖN'!$Q:$Q,$N15,'[1]Címrend ÖN'!V:V)))</f>
        <v>0</v>
      </c>
      <c r="U15" s="145">
        <f>IF($N15="","",IF(SUMIF('[1]Címrend ÖN'!$Q:$Q,$N15,'[1]Címrend ÖN'!W:W)=0,0,SUMIF('[1]Címrend ÖN'!$Q:$Q,$N15,'[1]Címrend ÖN'!W:W)))</f>
        <v>0</v>
      </c>
      <c r="V15" s="145">
        <f>IF($N15="","",IF(SUMIF('[1]Címrend ÖN'!$Q:$Q,$N15,'[1]Címrend ÖN'!X:X)=0,0,SUMIF('[1]Címrend ÖN'!$Q:$Q,$N15,'[1]Címrend ÖN'!X:X)))</f>
        <v>0</v>
      </c>
      <c r="W15" s="9"/>
      <c r="X15" s="9"/>
      <c r="Y15" s="9"/>
    </row>
    <row r="16" spans="1:25" ht="11.25">
      <c r="A16" s="11"/>
      <c r="B16" s="11"/>
      <c r="C16" s="11"/>
      <c r="D16" s="11"/>
      <c r="E16" s="11"/>
      <c r="F16" s="42" t="s">
        <v>19</v>
      </c>
      <c r="G16" s="42"/>
      <c r="H16" s="42"/>
      <c r="I16" s="42"/>
      <c r="J16" s="42"/>
      <c r="K16" s="42"/>
      <c r="L16" s="42" t="s">
        <v>117</v>
      </c>
      <c r="M16" s="26" t="s">
        <v>134</v>
      </c>
      <c r="N16" s="26"/>
      <c r="O16" s="163">
        <f>SUM(O10:O15)</f>
        <v>719584493</v>
      </c>
      <c r="P16" s="163">
        <f>SUM(P10:P15)</f>
        <v>821179637</v>
      </c>
      <c r="Q16" s="163">
        <f>SUM(Q10:Q15)</f>
        <v>821179637</v>
      </c>
      <c r="R16" s="173">
        <f t="shared" si="0"/>
        <v>1</v>
      </c>
      <c r="S16" s="140"/>
      <c r="T16" s="163">
        <f>SUM(T10,T11,T12,T13,T14,T15)</f>
        <v>0</v>
      </c>
      <c r="U16" s="163">
        <f>SUM(U10,U11,U12,U13,U14,U15)</f>
        <v>821179637</v>
      </c>
      <c r="V16" s="163">
        <f>SUM(V10,V11,V12,V13,V14,V15)</f>
        <v>0</v>
      </c>
      <c r="W16" s="9"/>
      <c r="X16" s="9"/>
      <c r="Y16" s="9"/>
    </row>
    <row r="17" spans="1:25" ht="11.25">
      <c r="A17" s="11"/>
      <c r="B17" s="11"/>
      <c r="C17" s="11"/>
      <c r="D17" s="11"/>
      <c r="E17" s="11"/>
      <c r="F17" s="11" t="s">
        <v>23</v>
      </c>
      <c r="G17" s="11"/>
      <c r="H17" s="11"/>
      <c r="I17" s="11"/>
      <c r="J17" s="11"/>
      <c r="K17" s="42"/>
      <c r="L17" s="42" t="s">
        <v>135</v>
      </c>
      <c r="M17" s="25" t="s">
        <v>136</v>
      </c>
      <c r="N17" s="108" t="s">
        <v>136</v>
      </c>
      <c r="O17" s="163">
        <f>IF($N17="","",IF(SUMIF('[1]Címrend ÖN'!$Q:$Q,$N17,'[1]Címrend ÖN'!S:S)=0,0,SUMIF('[1]Címrend ÖN'!$Q:$Q,$N17,'[1]Címrend ÖN'!S:S)))</f>
        <v>0</v>
      </c>
      <c r="P17" s="163">
        <f>IF($N17="","",IF(SUMIF('[1]Címrend ÖN'!$Q:$Q,$N17,'[1]Címrend ÖN'!T:T)=0,0,SUMIF('[1]Címrend ÖN'!$Q:$Q,$N17,'[1]Címrend ÖN'!T:T)))</f>
        <v>0</v>
      </c>
      <c r="Q17" s="163">
        <f>IF($N17="","",IF(SUMIF('[1]Címrend ÖN'!$Q:$Q,$N17,'[1]Címrend ÖN'!U:U)=0,0,SUMIF('[1]Címrend ÖN'!$Q:$Q,$N17,'[1]Címrend ÖN'!U:U)))</f>
        <v>0</v>
      </c>
      <c r="R17" s="173">
        <f t="shared" si="0"/>
        <v>0</v>
      </c>
      <c r="S17" s="140"/>
      <c r="T17" s="163">
        <f>IF($N17="","",IF(SUMIF('[1]Címrend ÖN'!$Q:$Q,$N17,'[1]Címrend ÖN'!V:V)=0,0,SUMIF('[1]Címrend ÖN'!$Q:$Q,$N17,'[1]Címrend ÖN'!V:V)))</f>
        <v>0</v>
      </c>
      <c r="U17" s="163">
        <f>IF($N17="","",IF(SUMIF('[1]Címrend ÖN'!$Q:$Q,$N17,'[1]Címrend ÖN'!W:W)=0,0,SUMIF('[1]Címrend ÖN'!$Q:$Q,$N17,'[1]Címrend ÖN'!W:W)))</f>
        <v>0</v>
      </c>
      <c r="V17" s="163">
        <f>IF($N17="","",IF(SUMIF('[1]Címrend ÖN'!$Q:$Q,$N17,'[1]Címrend ÖN'!X:X)=0,0,SUMIF('[1]Címrend ÖN'!$Q:$Q,$N17,'[1]Címrend ÖN'!X:X)))</f>
        <v>0</v>
      </c>
      <c r="W17" s="9"/>
      <c r="X17" s="9"/>
      <c r="Y17" s="9"/>
    </row>
    <row r="18" spans="1:25" ht="11.25">
      <c r="A18" s="11"/>
      <c r="B18" s="11"/>
      <c r="C18" s="11"/>
      <c r="D18" s="11"/>
      <c r="E18" s="11"/>
      <c r="F18" s="42" t="s">
        <v>26</v>
      </c>
      <c r="G18" s="42"/>
      <c r="H18" s="42"/>
      <c r="I18" s="42"/>
      <c r="J18" s="42"/>
      <c r="K18" s="42"/>
      <c r="L18" s="42" t="s">
        <v>137</v>
      </c>
      <c r="M18" s="26" t="s">
        <v>138</v>
      </c>
      <c r="N18" s="133" t="s">
        <v>138</v>
      </c>
      <c r="O18" s="163">
        <f>IF($N18="","",IF(SUMIF('[1]Címrend ÖN'!$Q:$Q,$N18,'[1]Címrend ÖN'!S:S)=0,0,SUMIF('[1]Címrend ÖN'!$Q:$Q,$N18,'[1]Címrend ÖN'!S:S)))</f>
        <v>0</v>
      </c>
      <c r="P18" s="163">
        <f>IF($N18="","",IF(SUMIF('[1]Címrend ÖN'!$Q:$Q,$N18,'[1]Címrend ÖN'!T:T)=0,0,SUMIF('[1]Címrend ÖN'!$Q:$Q,$N18,'[1]Címrend ÖN'!T:T)))</f>
        <v>0</v>
      </c>
      <c r="Q18" s="163">
        <f>IF($N18="","",IF(SUMIF('[1]Címrend ÖN'!$Q:$Q,$N18,'[1]Címrend ÖN'!U:U)=0,0,SUMIF('[1]Címrend ÖN'!$Q:$Q,$N18,'[1]Címrend ÖN'!U:U)))</f>
        <v>0</v>
      </c>
      <c r="R18" s="173">
        <f t="shared" si="0"/>
        <v>0</v>
      </c>
      <c r="S18" s="140"/>
      <c r="T18" s="163">
        <f>IF($N18="","",IF(SUMIF('[1]Címrend ÖN'!$Q:$Q,$N18,'[1]Címrend ÖN'!V:V)=0,0,SUMIF('[1]Címrend ÖN'!$Q:$Q,$N18,'[1]Címrend ÖN'!V:V)))</f>
        <v>0</v>
      </c>
      <c r="U18" s="163">
        <f>IF($N18="","",IF(SUMIF('[1]Címrend ÖN'!$Q:$Q,$N18,'[1]Címrend ÖN'!W:W)=0,0,SUMIF('[1]Címrend ÖN'!$Q:$Q,$N18,'[1]Címrend ÖN'!W:W)))</f>
        <v>0</v>
      </c>
      <c r="V18" s="163">
        <f>IF($N18="","",IF(SUMIF('[1]Címrend ÖN'!$Q:$Q,$N18,'[1]Címrend ÖN'!X:X)=0,0,SUMIF('[1]Címrend ÖN'!$Q:$Q,$N18,'[1]Címrend ÖN'!X:X)))</f>
        <v>0</v>
      </c>
      <c r="W18" s="9"/>
      <c r="X18" s="9"/>
      <c r="Y18" s="9"/>
    </row>
    <row r="19" spans="1:25" ht="11.25">
      <c r="A19" s="11"/>
      <c r="B19" s="11"/>
      <c r="C19" s="11"/>
      <c r="D19" s="11"/>
      <c r="E19" s="11"/>
      <c r="F19" s="42" t="s">
        <v>30</v>
      </c>
      <c r="G19" s="42"/>
      <c r="H19" s="42"/>
      <c r="I19" s="42"/>
      <c r="J19" s="42"/>
      <c r="K19" s="42"/>
      <c r="L19" s="42" t="s">
        <v>139</v>
      </c>
      <c r="M19" s="26" t="s">
        <v>140</v>
      </c>
      <c r="N19" s="133" t="s">
        <v>140</v>
      </c>
      <c r="O19" s="163">
        <f>IF($N19="","",IF(SUMIF('[1]Címrend ÖN'!$Q:$Q,$N19,'[1]Címrend ÖN'!S:S)=0,0,SUMIF('[1]Címrend ÖN'!$Q:$Q,$N19,'[1]Címrend ÖN'!S:S)))</f>
        <v>0</v>
      </c>
      <c r="P19" s="163">
        <f>IF($N19="","",IF(SUMIF('[1]Címrend ÖN'!$Q:$Q,$N19,'[1]Címrend ÖN'!T:T)=0,0,SUMIF('[1]Címrend ÖN'!$Q:$Q,$N19,'[1]Címrend ÖN'!T:T)))</f>
        <v>0</v>
      </c>
      <c r="Q19" s="163">
        <f>IF($N19="","",IF(SUMIF('[1]Címrend ÖN'!$Q:$Q,$N19,'[1]Címrend ÖN'!U:U)=0,0,SUMIF('[1]Címrend ÖN'!$Q:$Q,$N19,'[1]Címrend ÖN'!U:U)))</f>
        <v>0</v>
      </c>
      <c r="R19" s="173">
        <f t="shared" si="0"/>
        <v>0</v>
      </c>
      <c r="S19" s="140"/>
      <c r="T19" s="163">
        <f>IF($N19="","",IF(SUMIF('[1]Címrend ÖN'!$Q:$Q,$N19,'[1]Címrend ÖN'!V:V)=0,0,SUMIF('[1]Címrend ÖN'!$Q:$Q,$N19,'[1]Címrend ÖN'!V:V)))</f>
        <v>0</v>
      </c>
      <c r="U19" s="163">
        <f>IF($N19="","",IF(SUMIF('[1]Címrend ÖN'!$Q:$Q,$N19,'[1]Címrend ÖN'!W:W)=0,0,SUMIF('[1]Címrend ÖN'!$Q:$Q,$N19,'[1]Címrend ÖN'!W:W)))</f>
        <v>0</v>
      </c>
      <c r="V19" s="163">
        <f>IF($N19="","",IF(SUMIF('[1]Címrend ÖN'!$Q:$Q,$N19,'[1]Címrend ÖN'!X:X)=0,0,SUMIF('[1]Címrend ÖN'!$Q:$Q,$N19,'[1]Címrend ÖN'!X:X)))</f>
        <v>0</v>
      </c>
      <c r="W19" s="9"/>
      <c r="X19" s="9"/>
      <c r="Y19" s="9"/>
    </row>
    <row r="20" spans="1:25" ht="11.25">
      <c r="A20" s="11"/>
      <c r="B20" s="11"/>
      <c r="C20" s="11"/>
      <c r="D20" s="11"/>
      <c r="E20" s="11"/>
      <c r="F20" s="42" t="s">
        <v>33</v>
      </c>
      <c r="G20" s="42"/>
      <c r="H20" s="42"/>
      <c r="I20" s="42"/>
      <c r="J20" s="42"/>
      <c r="K20" s="42"/>
      <c r="L20" s="42" t="s">
        <v>141</v>
      </c>
      <c r="M20" s="26" t="s">
        <v>142</v>
      </c>
      <c r="N20" s="133" t="s">
        <v>142</v>
      </c>
      <c r="O20" s="163">
        <f>IF($N20="","",IF(SUMIF('[1]Címrend ÖN'!$Q:$Q,$N20,'[1]Címrend ÖN'!S:S)=0,0,SUMIF('[1]Címrend ÖN'!$Q:$Q,$N20,'[1]Címrend ÖN'!S:S)))</f>
        <v>0</v>
      </c>
      <c r="P20" s="163">
        <f>IF($N20="","",IF(SUMIF('[1]Címrend ÖN'!$Q:$Q,$N20,'[1]Címrend ÖN'!T:T)=0,0,SUMIF('[1]Címrend ÖN'!$Q:$Q,$N20,'[1]Címrend ÖN'!T:T)))</f>
        <v>0</v>
      </c>
      <c r="Q20" s="163">
        <f>IF($N20="","",IF(SUMIF('[1]Címrend ÖN'!$Q:$Q,$N20,'[1]Címrend ÖN'!U:U)=0,0,SUMIF('[1]Címrend ÖN'!$Q:$Q,$N20,'[1]Címrend ÖN'!U:U)))</f>
        <v>0</v>
      </c>
      <c r="R20" s="173">
        <f t="shared" si="0"/>
        <v>0</v>
      </c>
      <c r="S20" s="140"/>
      <c r="T20" s="163">
        <f>IF($N20="","",IF(SUMIF('[1]Címrend ÖN'!$Q:$Q,$N20,'[1]Címrend ÖN'!V:V)=0,0,SUMIF('[1]Címrend ÖN'!$Q:$Q,$N20,'[1]Címrend ÖN'!V:V)))</f>
        <v>0</v>
      </c>
      <c r="U20" s="163">
        <f>IF($N20="","",IF(SUMIF('[1]Címrend ÖN'!$Q:$Q,$N20,'[1]Címrend ÖN'!W:W)=0,0,SUMIF('[1]Címrend ÖN'!$Q:$Q,$N20,'[1]Címrend ÖN'!W:W)))</f>
        <v>0</v>
      </c>
      <c r="V20" s="163">
        <f>IF($N20="","",IF(SUMIF('[1]Címrend ÖN'!$Q:$Q,$N20,'[1]Címrend ÖN'!X:X)=0,0,SUMIF('[1]Címrend ÖN'!$Q:$Q,$N20,'[1]Címrend ÖN'!X:X)))</f>
        <v>0</v>
      </c>
      <c r="W20" s="9"/>
      <c r="X20" s="9"/>
      <c r="Y20" s="9"/>
    </row>
    <row r="21" spans="1:25" ht="11.25">
      <c r="A21" s="11"/>
      <c r="B21" s="11"/>
      <c r="C21" s="11"/>
      <c r="D21" s="11"/>
      <c r="E21" s="11"/>
      <c r="F21" s="11" t="s">
        <v>43</v>
      </c>
      <c r="G21" s="11"/>
      <c r="H21" s="11"/>
      <c r="I21" s="11"/>
      <c r="J21" s="11"/>
      <c r="K21" s="11"/>
      <c r="L21" s="11" t="s">
        <v>143</v>
      </c>
      <c r="M21" s="11"/>
      <c r="N21" s="11"/>
      <c r="O21" s="145"/>
      <c r="P21" s="145"/>
      <c r="Q21" s="145"/>
      <c r="R21" s="171">
        <f t="shared" si="0"/>
      </c>
      <c r="S21" s="140"/>
      <c r="T21" s="145"/>
      <c r="U21" s="145"/>
      <c r="V21" s="145"/>
      <c r="W21" s="9"/>
      <c r="X21" s="9"/>
      <c r="Y21" s="9"/>
    </row>
    <row r="22" spans="1:25" ht="11.25">
      <c r="A22" s="11"/>
      <c r="B22" s="11"/>
      <c r="C22" s="11"/>
      <c r="D22" s="11"/>
      <c r="E22" s="83"/>
      <c r="F22" s="82" t="s">
        <v>144</v>
      </c>
      <c r="G22" s="11"/>
      <c r="H22" s="11"/>
      <c r="I22" s="11"/>
      <c r="J22" s="11"/>
      <c r="K22" s="11"/>
      <c r="L22" s="11" t="s">
        <v>145</v>
      </c>
      <c r="M22" s="11"/>
      <c r="N22" s="11"/>
      <c r="O22" s="145"/>
      <c r="P22" s="145"/>
      <c r="Q22" s="145"/>
      <c r="R22" s="171">
        <f t="shared" si="0"/>
      </c>
      <c r="S22" s="140"/>
      <c r="T22" s="145"/>
      <c r="U22" s="145"/>
      <c r="V22" s="145"/>
      <c r="W22" s="9"/>
      <c r="X22" s="9"/>
      <c r="Y22" s="9"/>
    </row>
    <row r="23" spans="1:25" ht="11.25">
      <c r="A23" s="11"/>
      <c r="B23" s="11"/>
      <c r="C23" s="11"/>
      <c r="D23" s="11"/>
      <c r="E23" s="11"/>
      <c r="F23" s="98" t="s">
        <v>454</v>
      </c>
      <c r="G23" s="11"/>
      <c r="H23" s="11"/>
      <c r="I23" s="11"/>
      <c r="J23" s="11"/>
      <c r="K23" s="11"/>
      <c r="L23" s="11" t="s">
        <v>146</v>
      </c>
      <c r="M23" s="11"/>
      <c r="N23" s="108" t="s">
        <v>640</v>
      </c>
      <c r="O23" s="145">
        <f>IF($N23="","",IF(SUMIF('[1]Címrend ÖN'!$Q:$Q,$N23,'[1]Címrend ÖN'!S:S)=0,0,SUMIF('[1]Címrend ÖN'!$Q:$Q,$N23,'[1]Címrend ÖN'!S:S)))</f>
        <v>0</v>
      </c>
      <c r="P23" s="145">
        <f>IF($N23="","",IF(SUMIF('[1]Címrend ÖN'!$Q:$Q,$N23,'[1]Címrend ÖN'!T:T)=0,0,SUMIF('[1]Címrend ÖN'!$Q:$Q,$N23,'[1]Címrend ÖN'!T:T)))</f>
        <v>0</v>
      </c>
      <c r="Q23" s="145">
        <f>IF($N23="","",IF(SUMIF('[1]Címrend ÖN'!$Q:$Q,$N23,'[1]Címrend ÖN'!U:U)=0,0,SUMIF('[1]Címrend ÖN'!$Q:$Q,$N23,'[1]Címrend ÖN'!U:U)))</f>
        <v>0</v>
      </c>
      <c r="R23" s="171">
        <f t="shared" si="0"/>
        <v>0</v>
      </c>
      <c r="S23" s="140"/>
      <c r="T23" s="145">
        <f>IF($N23="","",IF(SUMIF('[1]Címrend ÖN'!$Q:$Q,$N23,'[1]Címrend ÖN'!V:V)=0,0,SUMIF('[1]Címrend ÖN'!$Q:$Q,$N23,'[1]Címrend ÖN'!V:V)))</f>
        <v>0</v>
      </c>
      <c r="U23" s="145">
        <f>IF($N23="","",IF(SUMIF('[1]Címrend ÖN'!$Q:$Q,$N23,'[1]Címrend ÖN'!W:W)=0,0,SUMIF('[1]Címrend ÖN'!$Q:$Q,$N23,'[1]Címrend ÖN'!W:W)))</f>
        <v>0</v>
      </c>
      <c r="V23" s="145">
        <f>IF($N23="","",IF(SUMIF('[1]Címrend ÖN'!$Q:$Q,$N23,'[1]Címrend ÖN'!X:X)=0,0,SUMIF('[1]Címrend ÖN'!$Q:$Q,$N23,'[1]Címrend ÖN'!X:X)))</f>
        <v>0</v>
      </c>
      <c r="W23" s="9"/>
      <c r="X23" s="9"/>
      <c r="Y23" s="9"/>
    </row>
    <row r="24" spans="1:25" ht="11.25">
      <c r="A24" s="11"/>
      <c r="B24" s="11"/>
      <c r="C24" s="11"/>
      <c r="D24" s="11"/>
      <c r="E24" s="11"/>
      <c r="F24" s="98" t="s">
        <v>455</v>
      </c>
      <c r="G24" s="11"/>
      <c r="H24" s="11"/>
      <c r="I24" s="11"/>
      <c r="J24" s="11"/>
      <c r="K24" s="11"/>
      <c r="L24" s="11" t="s">
        <v>453</v>
      </c>
      <c r="M24" s="11"/>
      <c r="N24" s="108" t="s">
        <v>641</v>
      </c>
      <c r="O24" s="145">
        <f>IF($N24="","",IF(SUMIF('[1]Címrend ÖN'!$Q:$Q,$N24,'[1]Címrend ÖN'!S:S)=0,0,SUMIF('[1]Címrend ÖN'!$Q:$Q,$N24,'[1]Címrend ÖN'!S:S)))</f>
        <v>0</v>
      </c>
      <c r="P24" s="145">
        <f>IF($N24="","",IF(SUMIF('[1]Címrend ÖN'!$Q:$Q,$N24,'[1]Címrend ÖN'!T:T)=0,0,SUMIF('[1]Címrend ÖN'!$Q:$Q,$N24,'[1]Címrend ÖN'!T:T)))</f>
        <v>0</v>
      </c>
      <c r="Q24" s="145">
        <f>IF($N24="","",IF(SUMIF('[1]Címrend ÖN'!$Q:$Q,$N24,'[1]Címrend ÖN'!U:U)=0,0,SUMIF('[1]Címrend ÖN'!$Q:$Q,$N24,'[1]Címrend ÖN'!U:U)))</f>
        <v>0</v>
      </c>
      <c r="R24" s="171">
        <f t="shared" si="0"/>
        <v>0</v>
      </c>
      <c r="S24" s="140"/>
      <c r="T24" s="145">
        <f>IF($N24="","",IF(SUMIF('[1]Címrend ÖN'!$Q:$Q,$N24,'[1]Címrend ÖN'!V:V)=0,0,SUMIF('[1]Címrend ÖN'!$Q:$Q,$N24,'[1]Címrend ÖN'!V:V)))</f>
        <v>0</v>
      </c>
      <c r="U24" s="145">
        <f>IF($N24="","",IF(SUMIF('[1]Címrend ÖN'!$Q:$Q,$N24,'[1]Címrend ÖN'!W:W)=0,0,SUMIF('[1]Címrend ÖN'!$Q:$Q,$N24,'[1]Címrend ÖN'!W:W)))</f>
        <v>0</v>
      </c>
      <c r="V24" s="145">
        <f>IF($N24="","",IF(SUMIF('[1]Címrend ÖN'!$Q:$Q,$N24,'[1]Címrend ÖN'!X:X)=0,0,SUMIF('[1]Címrend ÖN'!$Q:$Q,$N24,'[1]Címrend ÖN'!X:X)))</f>
        <v>0</v>
      </c>
      <c r="W24" s="9"/>
      <c r="X24" s="9"/>
      <c r="Y24" s="9"/>
    </row>
    <row r="25" spans="1:25" ht="11.25">
      <c r="A25" s="11"/>
      <c r="B25" s="11"/>
      <c r="C25" s="11"/>
      <c r="D25" s="11"/>
      <c r="E25" s="11"/>
      <c r="F25" s="98" t="s">
        <v>456</v>
      </c>
      <c r="G25" s="11"/>
      <c r="H25" s="11"/>
      <c r="I25" s="11"/>
      <c r="J25" s="11"/>
      <c r="K25" s="11"/>
      <c r="L25" s="11" t="s">
        <v>147</v>
      </c>
      <c r="M25" s="11"/>
      <c r="N25" s="108" t="s">
        <v>616</v>
      </c>
      <c r="O25" s="145">
        <f>IF($N25="","",IF(SUMIF('[1]Címrend ÖN'!$Q:$Q,$N25,'[1]Címrend ÖN'!S:S)=0,0,SUMIF('[1]Címrend ÖN'!$Q:$Q,$N25,'[1]Címrend ÖN'!S:S)))</f>
        <v>248157578</v>
      </c>
      <c r="P25" s="145">
        <f>IF($N25="","",IF(SUMIF('[1]Címrend ÖN'!$Q:$Q,$N25,'[1]Címrend ÖN'!T:T)=0,0,SUMIF('[1]Címrend ÖN'!$Q:$Q,$N25,'[1]Címrend ÖN'!T:T)))</f>
        <v>248157578</v>
      </c>
      <c r="Q25" s="145">
        <v>146926501</v>
      </c>
      <c r="R25" s="171">
        <f t="shared" si="0"/>
        <v>0.5920693705352008</v>
      </c>
      <c r="S25" s="140"/>
      <c r="T25" s="145">
        <v>0</v>
      </c>
      <c r="U25" s="145">
        <f>Q25-V25</f>
        <v>1289654</v>
      </c>
      <c r="V25" s="145">
        <v>145636847</v>
      </c>
      <c r="W25" s="9"/>
      <c r="X25" s="9"/>
      <c r="Y25" s="9"/>
    </row>
    <row r="26" spans="1:25" ht="11.25">
      <c r="A26" s="11"/>
      <c r="B26" s="11"/>
      <c r="C26" s="11"/>
      <c r="D26" s="11"/>
      <c r="E26" s="11"/>
      <c r="F26" s="98" t="s">
        <v>457</v>
      </c>
      <c r="G26" s="11"/>
      <c r="H26" s="11"/>
      <c r="I26" s="11"/>
      <c r="J26" s="11"/>
      <c r="K26" s="11"/>
      <c r="L26" s="11" t="s">
        <v>148</v>
      </c>
      <c r="M26" s="11"/>
      <c r="N26" s="108" t="s">
        <v>617</v>
      </c>
      <c r="O26" s="145">
        <f>IF($N26="","",IF(SUMIF('[1]Címrend ÖN'!$Q:$Q,$N26,'[1]Címrend ÖN'!S:S)=0,0,SUMIF('[1]Címrend ÖN'!$Q:$Q,$N26,'[1]Címrend ÖN'!S:S)))</f>
        <v>8800400</v>
      </c>
      <c r="P26" s="145">
        <f>IF($N26="","",IF(SUMIF('[1]Címrend ÖN'!$Q:$Q,$N26,'[1]Címrend ÖN'!T:T)=0,0,SUMIF('[1]Címrend ÖN'!$Q:$Q,$N26,'[1]Címrend ÖN'!T:T)))</f>
        <v>8800400</v>
      </c>
      <c r="Q26" s="145">
        <v>8530400</v>
      </c>
      <c r="R26" s="171">
        <f t="shared" si="0"/>
        <v>0.9693195763828917</v>
      </c>
      <c r="S26" s="140"/>
      <c r="T26" s="145">
        <v>0</v>
      </c>
      <c r="U26" s="145">
        <f>Q26-V26</f>
        <v>6210000</v>
      </c>
      <c r="V26" s="145">
        <v>2320400</v>
      </c>
      <c r="W26" s="9"/>
      <c r="X26" s="9"/>
      <c r="Y26" s="9"/>
    </row>
    <row r="27" spans="1:25" ht="11.25">
      <c r="A27" s="11"/>
      <c r="B27" s="11"/>
      <c r="C27" s="11"/>
      <c r="D27" s="11"/>
      <c r="E27" s="11"/>
      <c r="F27" s="98" t="s">
        <v>458</v>
      </c>
      <c r="G27" s="11"/>
      <c r="H27" s="11"/>
      <c r="I27" s="11"/>
      <c r="J27" s="11"/>
      <c r="K27" s="11"/>
      <c r="L27" s="11" t="s">
        <v>149</v>
      </c>
      <c r="M27" s="11"/>
      <c r="N27" s="108" t="s">
        <v>642</v>
      </c>
      <c r="O27" s="145">
        <f>IF($N27="","",IF(SUMIF('[1]Címrend ÖN'!$Q:$Q,$N27,'[1]Címrend ÖN'!S:S)=0,0,SUMIF('[1]Címrend ÖN'!$Q:$Q,$N27,'[1]Címrend ÖN'!S:S)))</f>
        <v>0</v>
      </c>
      <c r="P27" s="145">
        <f>IF($N27="","",IF(SUMIF('[1]Címrend ÖN'!$Q:$Q,$N27,'[1]Címrend ÖN'!T:T)=0,0,SUMIF('[1]Címrend ÖN'!$Q:$Q,$N27,'[1]Címrend ÖN'!T:T)))</f>
        <v>0</v>
      </c>
      <c r="Q27" s="145">
        <f>IF($N27="","",IF(SUMIF('[1]Címrend ÖN'!$Q:$Q,$N27,'[1]Címrend ÖN'!U:U)=0,0,SUMIF('[1]Címrend ÖN'!$Q:$Q,$N27,'[1]Címrend ÖN'!U:U)))</f>
        <v>0</v>
      </c>
      <c r="R27" s="171">
        <f t="shared" si="0"/>
        <v>0</v>
      </c>
      <c r="S27" s="140"/>
      <c r="T27" s="145">
        <v>0</v>
      </c>
      <c r="U27" s="145">
        <f>Q27-V27</f>
        <v>0</v>
      </c>
      <c r="V27" s="145">
        <f>IF($N27="","",IF(SUMIF('[1]Címrend ÖN'!$Q:$Q,$N27,'[1]Címrend ÖN'!X:X)=0,0,SUMIF('[1]Címrend ÖN'!$Q:$Q,$N27,'[1]Címrend ÖN'!X:X)))</f>
        <v>0</v>
      </c>
      <c r="W27" s="9"/>
      <c r="X27" s="9"/>
      <c r="Y27" s="9"/>
    </row>
    <row r="28" spans="6:26" s="11" customFormat="1" ht="11.25">
      <c r="F28" s="98" t="s">
        <v>459</v>
      </c>
      <c r="L28" s="11" t="s">
        <v>150</v>
      </c>
      <c r="N28" s="108" t="s">
        <v>618</v>
      </c>
      <c r="O28" s="145">
        <f>IF($N28="","",IF(SUMIF('[1]Címrend ÖN'!$Q:$Q,$N28,'[1]Címrend ÖN'!S:S)=0,0,SUMIF('[1]Címrend ÖN'!$Q:$Q,$N28,'[1]Címrend ÖN'!S:S)))</f>
        <v>76108924</v>
      </c>
      <c r="P28" s="145">
        <f>IF($N28="","",IF(SUMIF('[1]Címrend ÖN'!$Q:$Q,$N28,'[1]Címrend ÖN'!T:T)=0,0,SUMIF('[1]Címrend ÖN'!$Q:$Q,$N28,'[1]Címrend ÖN'!T:T)))</f>
        <v>91437212</v>
      </c>
      <c r="Q28" s="145">
        <v>91164149</v>
      </c>
      <c r="R28" s="171">
        <f t="shared" si="0"/>
        <v>0.9970136556657042</v>
      </c>
      <c r="S28" s="140"/>
      <c r="T28" s="145">
        <v>0</v>
      </c>
      <c r="U28" s="145">
        <f>Q28-V28</f>
        <v>38867674</v>
      </c>
      <c r="V28" s="145">
        <v>52296475</v>
      </c>
      <c r="W28" s="9"/>
      <c r="X28" s="8"/>
      <c r="Y28" s="8"/>
      <c r="Z28" s="8"/>
    </row>
    <row r="29" spans="1:25" ht="11.25">
      <c r="A29" s="11"/>
      <c r="B29" s="11"/>
      <c r="C29" s="11"/>
      <c r="D29" s="11"/>
      <c r="E29" s="11"/>
      <c r="F29" s="98" t="s">
        <v>460</v>
      </c>
      <c r="G29" s="11"/>
      <c r="H29" s="11"/>
      <c r="I29" s="11"/>
      <c r="J29" s="11"/>
      <c r="K29" s="11"/>
      <c r="L29" s="11" t="s">
        <v>151</v>
      </c>
      <c r="M29" s="11"/>
      <c r="N29" s="108" t="s">
        <v>643</v>
      </c>
      <c r="O29" s="145">
        <f>IF($N29="","",IF(SUMIF('[1]Címrend ÖN'!$Q:$Q,$N29,'[1]Címrend ÖN'!S:S)=0,0,SUMIF('[1]Címrend ÖN'!$Q:$Q,$N29,'[1]Címrend ÖN'!S:S)))</f>
        <v>0</v>
      </c>
      <c r="P29" s="145">
        <f>IF($N29="","",IF(SUMIF('[1]Címrend ÖN'!$Q:$Q,$N29,'[1]Címrend ÖN'!T:T)=0,0,SUMIF('[1]Címrend ÖN'!$Q:$Q,$N29,'[1]Címrend ÖN'!T:T)))</f>
        <v>0</v>
      </c>
      <c r="Q29" s="145">
        <f>IF($N29="","",IF(SUMIF('[1]Címrend ÖN'!$Q:$Q,$N29,'[1]Címrend ÖN'!U:U)=0,0,SUMIF('[1]Címrend ÖN'!$Q:$Q,$N29,'[1]Címrend ÖN'!U:U)))</f>
        <v>0</v>
      </c>
      <c r="R29" s="171">
        <f t="shared" si="0"/>
        <v>0</v>
      </c>
      <c r="S29" s="140"/>
      <c r="T29" s="145">
        <f>IF($N29="","",IF(SUMIF('[1]Címrend ÖN'!$Q:$Q,$N29,'[1]Címrend ÖN'!V:V)=0,0,SUMIF('[1]Címrend ÖN'!$Q:$Q,$N29,'[1]Címrend ÖN'!V:V)))</f>
        <v>0</v>
      </c>
      <c r="U29" s="145">
        <f>IF($N29="","",IF(SUMIF('[1]Címrend ÖN'!$Q:$Q,$N29,'[1]Címrend ÖN'!W:W)=0,0,SUMIF('[1]Címrend ÖN'!$Q:$Q,$N29,'[1]Címrend ÖN'!W:W)))</f>
        <v>0</v>
      </c>
      <c r="V29" s="145">
        <f>IF($N29="","",IF(SUMIF('[1]Címrend ÖN'!$Q:$Q,$N29,'[1]Címrend ÖN'!X:X)=0,0,SUMIF('[1]Címrend ÖN'!$Q:$Q,$N29,'[1]Címrend ÖN'!X:X)))</f>
        <v>0</v>
      </c>
      <c r="W29" s="9"/>
      <c r="X29" s="9"/>
      <c r="Y29" s="9"/>
    </row>
    <row r="30" spans="1:25" ht="11.25">
      <c r="A30" s="11"/>
      <c r="B30" s="11"/>
      <c r="C30" s="11"/>
      <c r="D30" s="11"/>
      <c r="E30" s="11"/>
      <c r="F30" s="98" t="s">
        <v>461</v>
      </c>
      <c r="G30" s="11"/>
      <c r="H30" s="11"/>
      <c r="I30" s="11"/>
      <c r="J30" s="11"/>
      <c r="K30" s="11"/>
      <c r="L30" s="11" t="s">
        <v>152</v>
      </c>
      <c r="M30" s="11"/>
      <c r="N30" s="108" t="s">
        <v>644</v>
      </c>
      <c r="O30" s="145">
        <f>IF($N30="","",IF(SUMIF('[1]Címrend ÖN'!$Q:$Q,$N30,'[1]Címrend ÖN'!S:S)=0,0,SUMIF('[1]Címrend ÖN'!$Q:$Q,$N30,'[1]Címrend ÖN'!S:S)))</f>
        <v>0</v>
      </c>
      <c r="P30" s="145">
        <f>IF($N30="","",IF(SUMIF('[1]Címrend ÖN'!$Q:$Q,$N30,'[1]Címrend ÖN'!T:T)=0,0,SUMIF('[1]Címrend ÖN'!$Q:$Q,$N30,'[1]Címrend ÖN'!T:T)))</f>
        <v>0</v>
      </c>
      <c r="Q30" s="145">
        <f>IF($N30="","",IF(SUMIF('[1]Címrend ÖN'!$Q:$Q,$N30,'[1]Címrend ÖN'!U:U)=0,0,SUMIF('[1]Címrend ÖN'!$Q:$Q,$N30,'[1]Címrend ÖN'!U:U)))</f>
        <v>0</v>
      </c>
      <c r="R30" s="171">
        <f t="shared" si="0"/>
        <v>0</v>
      </c>
      <c r="S30" s="140"/>
      <c r="T30" s="145">
        <f>IF($N30="","",IF(SUMIF('[1]Címrend ÖN'!$Q:$Q,$N30,'[1]Címrend ÖN'!V:V)=0,0,SUMIF('[1]Címrend ÖN'!$Q:$Q,$N30,'[1]Címrend ÖN'!V:V)))</f>
        <v>0</v>
      </c>
      <c r="U30" s="145">
        <f>IF($N30="","",IF(SUMIF('[1]Címrend ÖN'!$Q:$Q,$N30,'[1]Címrend ÖN'!W:W)=0,0,SUMIF('[1]Címrend ÖN'!$Q:$Q,$N30,'[1]Címrend ÖN'!W:W)))</f>
        <v>0</v>
      </c>
      <c r="V30" s="145">
        <f>IF($N30="","",IF(SUMIF('[1]Címrend ÖN'!$Q:$Q,$N30,'[1]Címrend ÖN'!X:X)=0,0,SUMIF('[1]Címrend ÖN'!$Q:$Q,$N30,'[1]Címrend ÖN'!X:X)))</f>
        <v>0</v>
      </c>
      <c r="W30" s="9"/>
      <c r="X30" s="9"/>
      <c r="Y30" s="9"/>
    </row>
    <row r="31" spans="1:25" ht="11.25">
      <c r="A31" s="11"/>
      <c r="B31" s="11"/>
      <c r="C31" s="11"/>
      <c r="D31" s="11"/>
      <c r="E31" s="11"/>
      <c r="F31" s="98" t="s">
        <v>462</v>
      </c>
      <c r="G31" s="11"/>
      <c r="H31" s="11"/>
      <c r="I31" s="11"/>
      <c r="J31" s="11"/>
      <c r="K31" s="11"/>
      <c r="L31" s="11" t="s">
        <v>153</v>
      </c>
      <c r="M31" s="11"/>
      <c r="N31" s="108" t="s">
        <v>645</v>
      </c>
      <c r="O31" s="145">
        <f>IF($N31="","",IF(SUMIF('[1]Címrend ÖN'!$Q:$Q,$N31,'[1]Címrend ÖN'!S:S)=0,0,SUMIF('[1]Címrend ÖN'!$Q:$Q,$N31,'[1]Címrend ÖN'!S:S)))</f>
        <v>0</v>
      </c>
      <c r="P31" s="145">
        <f>IF($N31="","",IF(SUMIF('[1]Címrend ÖN'!$Q:$Q,$N31,'[1]Címrend ÖN'!T:T)=0,0,SUMIF('[1]Címrend ÖN'!$Q:$Q,$N31,'[1]Címrend ÖN'!T:T)))</f>
        <v>0</v>
      </c>
      <c r="Q31" s="145">
        <f>IF($N31="","",IF(SUMIF('[1]Címrend ÖN'!$Q:$Q,$N31,'[1]Címrend ÖN'!U:U)=0,0,SUMIF('[1]Címrend ÖN'!$Q:$Q,$N31,'[1]Címrend ÖN'!U:U)))</f>
        <v>0</v>
      </c>
      <c r="R31" s="171">
        <f t="shared" si="0"/>
        <v>0</v>
      </c>
      <c r="S31" s="140"/>
      <c r="T31" s="145">
        <f>IF($N31="","",IF(SUMIF('[1]Címrend ÖN'!$Q:$Q,$N31,'[1]Címrend ÖN'!V:V)=0,0,SUMIF('[1]Címrend ÖN'!$Q:$Q,$N31,'[1]Címrend ÖN'!V:V)))</f>
        <v>0</v>
      </c>
      <c r="U31" s="145">
        <f>IF($N31="","",IF(SUMIF('[1]Címrend ÖN'!$Q:$Q,$N31,'[1]Címrend ÖN'!W:W)=0,0,SUMIF('[1]Címrend ÖN'!$Q:$Q,$N31,'[1]Címrend ÖN'!W:W)))</f>
        <v>0</v>
      </c>
      <c r="V31" s="145">
        <f>IF($N31="","",IF(SUMIF('[1]Címrend ÖN'!$Q:$Q,$N31,'[1]Címrend ÖN'!X:X)=0,0,SUMIF('[1]Címrend ÖN'!$Q:$Q,$N31,'[1]Címrend ÖN'!X:X)))</f>
        <v>0</v>
      </c>
      <c r="W31" s="9"/>
      <c r="X31" s="9"/>
      <c r="Y31" s="9"/>
    </row>
    <row r="32" spans="1:25" ht="11.25">
      <c r="A32" s="11"/>
      <c r="B32" s="11"/>
      <c r="C32" s="11"/>
      <c r="D32" s="11"/>
      <c r="E32" s="11"/>
      <c r="F32" s="98" t="s">
        <v>463</v>
      </c>
      <c r="G32" s="11"/>
      <c r="H32" s="11"/>
      <c r="I32" s="11"/>
      <c r="J32" s="11"/>
      <c r="K32" s="11"/>
      <c r="L32" s="11" t="s">
        <v>154</v>
      </c>
      <c r="M32" s="11"/>
      <c r="N32" s="108" t="s">
        <v>646</v>
      </c>
      <c r="O32" s="145">
        <f>IF($N32="","",IF(SUMIF('[1]Címrend ÖN'!$Q:$Q,$N32,'[1]Címrend ÖN'!S:S)=0,0,SUMIF('[1]Címrend ÖN'!$Q:$Q,$N32,'[1]Címrend ÖN'!S:S)))</f>
        <v>0</v>
      </c>
      <c r="P32" s="145">
        <f>IF($N32="","",IF(SUMIF('[1]Címrend ÖN'!$Q:$Q,$N32,'[1]Címrend ÖN'!T:T)=0,0,SUMIF('[1]Címrend ÖN'!$Q:$Q,$N32,'[1]Címrend ÖN'!T:T)))</f>
        <v>0</v>
      </c>
      <c r="Q32" s="145">
        <f>IF($N32="","",IF(SUMIF('[1]Címrend ÖN'!$Q:$Q,$N32,'[1]Címrend ÖN'!U:U)=0,0,SUMIF('[1]Címrend ÖN'!$Q:$Q,$N32,'[1]Címrend ÖN'!U:U)))</f>
        <v>0</v>
      </c>
      <c r="R32" s="171">
        <f t="shared" si="0"/>
        <v>0</v>
      </c>
      <c r="S32" s="140"/>
      <c r="T32" s="145">
        <f>IF($N32="","",IF(SUMIF('[1]Címrend ÖN'!$Q:$Q,$N32,'[1]Címrend ÖN'!V:V)=0,0,SUMIF('[1]Címrend ÖN'!$Q:$Q,$N32,'[1]Címrend ÖN'!V:V)))</f>
        <v>0</v>
      </c>
      <c r="U32" s="145">
        <f>IF($N32="","",IF(SUMIF('[1]Címrend ÖN'!$Q:$Q,$N32,'[1]Címrend ÖN'!W:W)=0,0,SUMIF('[1]Címrend ÖN'!$Q:$Q,$N32,'[1]Címrend ÖN'!W:W)))</f>
        <v>0</v>
      </c>
      <c r="V32" s="145">
        <f>IF($N32="","",IF(SUMIF('[1]Címrend ÖN'!$Q:$Q,$N32,'[1]Címrend ÖN'!X:X)=0,0,SUMIF('[1]Címrend ÖN'!$Q:$Q,$N32,'[1]Címrend ÖN'!X:X)))</f>
        <v>0</v>
      </c>
      <c r="W32" s="9"/>
      <c r="X32" s="9"/>
      <c r="Y32" s="9"/>
    </row>
    <row r="33" spans="1:25" ht="11.25">
      <c r="A33" s="11"/>
      <c r="B33" s="11"/>
      <c r="C33" s="11"/>
      <c r="D33" s="11"/>
      <c r="E33" s="11"/>
      <c r="F33" s="18" t="s">
        <v>43</v>
      </c>
      <c r="G33" s="18"/>
      <c r="H33" s="18"/>
      <c r="I33" s="18"/>
      <c r="J33" s="18"/>
      <c r="K33" s="18"/>
      <c r="L33" s="18" t="s">
        <v>155</v>
      </c>
      <c r="M33" s="44" t="s">
        <v>156</v>
      </c>
      <c r="N33" s="44"/>
      <c r="O33" s="149">
        <f>SUM(O23,O24,O25,O26,O27,O28,O29,O30,O31,O32)</f>
        <v>333066902</v>
      </c>
      <c r="P33" s="149">
        <f>SUM(P23,P24,P25,P26,P27,P28,P29,P30,P31,P32)</f>
        <v>348395190</v>
      </c>
      <c r="Q33" s="149">
        <f>SUM(Q23,Q24,Q25,Q26,Q27,Q28,Q29,Q30,Q31,Q32)</f>
        <v>246621050</v>
      </c>
      <c r="R33" s="176">
        <f t="shared" si="0"/>
        <v>0.7078773102464474</v>
      </c>
      <c r="S33" s="140"/>
      <c r="T33" s="149">
        <f>SUM(T23,T24,T25,T26,T27,T28,T29,T30,T31,T32)</f>
        <v>0</v>
      </c>
      <c r="U33" s="149">
        <f>SUM(U23,U24,U25,U26,U27,U28,U29,U30,U31,U32)</f>
        <v>46367328</v>
      </c>
      <c r="V33" s="149">
        <f>SUM(V23,V24,V25,V26,V27,V28,V29,V30,V31,V32)</f>
        <v>200253722</v>
      </c>
      <c r="W33" s="9"/>
      <c r="X33" s="9"/>
      <c r="Y33" s="9"/>
    </row>
    <row r="34" spans="1:25" s="29" customFormat="1" ht="11.25">
      <c r="A34" s="26"/>
      <c r="B34" s="26"/>
      <c r="C34" s="42"/>
      <c r="D34" s="26"/>
      <c r="E34" s="26" t="s">
        <v>19</v>
      </c>
      <c r="F34" s="26"/>
      <c r="G34" s="26"/>
      <c r="H34" s="26"/>
      <c r="I34" s="26"/>
      <c r="J34" s="26"/>
      <c r="K34" s="26" t="s">
        <v>157</v>
      </c>
      <c r="L34" s="26"/>
      <c r="M34" s="26" t="s">
        <v>116</v>
      </c>
      <c r="N34" s="26"/>
      <c r="O34" s="28">
        <f>SUM(O33,O20,O19,O18,O17,O16)</f>
        <v>1052651395</v>
      </c>
      <c r="P34" s="28">
        <f>SUM(P33,P20,P19,P18,P17,P16)</f>
        <v>1169574827</v>
      </c>
      <c r="Q34" s="28">
        <f>SUM(Q33,Q20,Q19,Q18,Q17,Q16)</f>
        <v>1067800687</v>
      </c>
      <c r="R34" s="172">
        <f t="shared" si="0"/>
        <v>0.9129819335620841</v>
      </c>
      <c r="S34" s="41"/>
      <c r="T34" s="28">
        <f>SUM(T33,T20,T19,T18,T17,T16)</f>
        <v>0</v>
      </c>
      <c r="U34" s="28">
        <f>SUM(U33,U20,U19,U18,U17,U16)</f>
        <v>867546965</v>
      </c>
      <c r="V34" s="28">
        <f>SUM(V33,V20,V19,V18,V17,V16)</f>
        <v>200253722</v>
      </c>
      <c r="W34" s="9"/>
      <c r="X34" s="16"/>
      <c r="Y34" s="16"/>
    </row>
    <row r="35" spans="1:25" s="112" customFormat="1" ht="11.25">
      <c r="A35" s="108"/>
      <c r="B35" s="108"/>
      <c r="C35" s="108"/>
      <c r="D35" s="108"/>
      <c r="E35" s="108" t="s">
        <v>23</v>
      </c>
      <c r="F35" s="108"/>
      <c r="G35" s="108"/>
      <c r="H35" s="108"/>
      <c r="I35" s="108"/>
      <c r="J35" s="108"/>
      <c r="K35" s="108" t="s">
        <v>158</v>
      </c>
      <c r="L35" s="108"/>
      <c r="M35" s="108"/>
      <c r="N35" s="108"/>
      <c r="O35" s="145"/>
      <c r="P35" s="145"/>
      <c r="Q35" s="145"/>
      <c r="R35" s="171">
        <f t="shared" si="0"/>
      </c>
      <c r="S35" s="140"/>
      <c r="T35" s="145"/>
      <c r="U35" s="145"/>
      <c r="V35" s="145"/>
      <c r="W35" s="146"/>
      <c r="X35" s="146"/>
      <c r="Y35" s="146"/>
    </row>
    <row r="36" spans="1:25" ht="11.25">
      <c r="A36" s="11"/>
      <c r="B36" s="11"/>
      <c r="C36" s="11"/>
      <c r="D36" s="11"/>
      <c r="E36" s="11"/>
      <c r="F36" s="42" t="s">
        <v>19</v>
      </c>
      <c r="G36" s="42"/>
      <c r="H36" s="42"/>
      <c r="I36" s="42"/>
      <c r="J36" s="42"/>
      <c r="K36" s="42"/>
      <c r="L36" s="42" t="s">
        <v>160</v>
      </c>
      <c r="M36" s="26" t="s">
        <v>161</v>
      </c>
      <c r="N36" s="42" t="s">
        <v>161</v>
      </c>
      <c r="O36" s="163">
        <f>IF($N36="","",IF(SUMIF('[1]Címrend ÖN'!$Q:$Q,$N36,'[1]Címrend ÖN'!S:S)=0,0,SUMIF('[1]Címrend ÖN'!$Q:$Q,$N36,'[1]Címrend ÖN'!S:S)))</f>
        <v>0</v>
      </c>
      <c r="P36" s="163">
        <f>IF($N36="","",IF(SUMIF('[1]Címrend ÖN'!$Q:$Q,$N36,'[1]Címrend ÖN'!T:T)=0,0,SUMIF('[1]Címrend ÖN'!$Q:$Q,$N36,'[1]Címrend ÖN'!T:T)))</f>
        <v>0</v>
      </c>
      <c r="Q36" s="163">
        <f>IF($N36="","",IF(SUMIF('[1]Címrend ÖN'!$Q:$Q,$N36,'[1]Címrend ÖN'!U:U)=0,0,SUMIF('[1]Címrend ÖN'!$Q:$Q,$N36,'[1]Címrend ÖN'!U:U)))</f>
        <v>0</v>
      </c>
      <c r="R36" s="173">
        <f t="shared" si="0"/>
        <v>0</v>
      </c>
      <c r="S36" s="140"/>
      <c r="T36" s="163">
        <f>IF($N36="","",IF(SUMIF('[1]Címrend ÖN'!$Q:$Q,$N36,'[1]Címrend ÖN'!V:V)=0,0,SUMIF('[1]Címrend ÖN'!$Q:$Q,$N36,'[1]Címrend ÖN'!V:V)))</f>
        <v>0</v>
      </c>
      <c r="U36" s="163">
        <f>IF($N36="","",IF(SUMIF('[1]Címrend ÖN'!$Q:$Q,$N36,'[1]Címrend ÖN'!W:W)=0,0,SUMIF('[1]Címrend ÖN'!$Q:$Q,$N36,'[1]Címrend ÖN'!W:W)))</f>
        <v>0</v>
      </c>
      <c r="V36" s="163">
        <f>IF($N36="","",IF(SUMIF('[1]Címrend ÖN'!$Q:$Q,$N36,'[1]Címrend ÖN'!X:X)=0,0,SUMIF('[1]Címrend ÖN'!$Q:$Q,$N36,'[1]Címrend ÖN'!X:X)))</f>
        <v>0</v>
      </c>
      <c r="W36" s="9"/>
      <c r="X36" s="9"/>
      <c r="Y36" s="9"/>
    </row>
    <row r="37" spans="1:25" ht="11.25">
      <c r="A37" s="11"/>
      <c r="B37" s="11"/>
      <c r="C37" s="11"/>
      <c r="D37" s="11"/>
      <c r="E37" s="11"/>
      <c r="F37" s="42" t="s">
        <v>23</v>
      </c>
      <c r="G37" s="42"/>
      <c r="H37" s="42"/>
      <c r="I37" s="42"/>
      <c r="J37" s="42"/>
      <c r="K37" s="42"/>
      <c r="L37" s="42" t="s">
        <v>162</v>
      </c>
      <c r="M37" s="26" t="s">
        <v>163</v>
      </c>
      <c r="N37" s="42" t="s">
        <v>163</v>
      </c>
      <c r="O37" s="163">
        <f>IF($N37="","",IF(SUMIF('[1]Címrend ÖN'!$Q:$Q,$N37,'[1]Címrend ÖN'!S:S)=0,0,SUMIF('[1]Címrend ÖN'!$Q:$Q,$N37,'[1]Címrend ÖN'!S:S)))</f>
        <v>0</v>
      </c>
      <c r="P37" s="163">
        <f>IF($N37="","",IF(SUMIF('[1]Címrend ÖN'!$Q:$Q,$N37,'[1]Címrend ÖN'!T:T)=0,0,SUMIF('[1]Címrend ÖN'!$Q:$Q,$N37,'[1]Címrend ÖN'!T:T)))</f>
        <v>0</v>
      </c>
      <c r="Q37" s="163">
        <f>IF($N37="","",IF(SUMIF('[1]Címrend ÖN'!$Q:$Q,$N37,'[1]Címrend ÖN'!U:U)=0,0,SUMIF('[1]Címrend ÖN'!$Q:$Q,$N37,'[1]Címrend ÖN'!U:U)))</f>
        <v>0</v>
      </c>
      <c r="R37" s="173">
        <f t="shared" si="0"/>
        <v>0</v>
      </c>
      <c r="S37" s="140"/>
      <c r="T37" s="163">
        <f>IF($N37="","",IF(SUMIF('[1]Címrend ÖN'!$Q:$Q,$N37,'[1]Címrend ÖN'!V:V)=0,0,SUMIF('[1]Címrend ÖN'!$Q:$Q,$N37,'[1]Címrend ÖN'!V:V)))</f>
        <v>0</v>
      </c>
      <c r="U37" s="163">
        <f>IF($N37="","",IF(SUMIF('[1]Címrend ÖN'!$Q:$Q,$N37,'[1]Címrend ÖN'!W:W)=0,0,SUMIF('[1]Címrend ÖN'!$Q:$Q,$N37,'[1]Címrend ÖN'!W:W)))</f>
        <v>0</v>
      </c>
      <c r="V37" s="163">
        <f>IF($N37="","",IF(SUMIF('[1]Címrend ÖN'!$Q:$Q,$N37,'[1]Címrend ÖN'!X:X)=0,0,SUMIF('[1]Címrend ÖN'!$Q:$Q,$N37,'[1]Címrend ÖN'!X:X)))</f>
        <v>0</v>
      </c>
      <c r="W37" s="9"/>
      <c r="X37" s="9"/>
      <c r="Y37" s="9"/>
    </row>
    <row r="38" spans="1:25" ht="11.25">
      <c r="A38" s="11"/>
      <c r="B38" s="11"/>
      <c r="C38" s="11"/>
      <c r="D38" s="11"/>
      <c r="E38" s="11"/>
      <c r="F38" s="42" t="s">
        <v>26</v>
      </c>
      <c r="G38" s="42"/>
      <c r="H38" s="42"/>
      <c r="I38" s="42"/>
      <c r="J38" s="42"/>
      <c r="K38" s="42"/>
      <c r="L38" s="42" t="s">
        <v>164</v>
      </c>
      <c r="M38" s="26" t="s">
        <v>165</v>
      </c>
      <c r="N38" s="42" t="s">
        <v>165</v>
      </c>
      <c r="O38" s="163">
        <f>IF($N38="","",IF(SUMIF('[1]Címrend ÖN'!$Q:$Q,$N38,'[1]Címrend ÖN'!S:S)=0,0,SUMIF('[1]Címrend ÖN'!$Q:$Q,$N38,'[1]Címrend ÖN'!S:S)))</f>
        <v>0</v>
      </c>
      <c r="P38" s="163">
        <f>IF($N38="","",IF(SUMIF('[1]Címrend ÖN'!$Q:$Q,$N38,'[1]Címrend ÖN'!T:T)=0,0,SUMIF('[1]Címrend ÖN'!$Q:$Q,$N38,'[1]Címrend ÖN'!T:T)))</f>
        <v>0</v>
      </c>
      <c r="Q38" s="163">
        <f>IF($N38="","",IF(SUMIF('[1]Címrend ÖN'!$Q:$Q,$N38,'[1]Címrend ÖN'!U:U)=0,0,SUMIF('[1]Címrend ÖN'!$Q:$Q,$N38,'[1]Címrend ÖN'!U:U)))</f>
        <v>0</v>
      </c>
      <c r="R38" s="173">
        <f t="shared" si="0"/>
        <v>0</v>
      </c>
      <c r="S38" s="140"/>
      <c r="T38" s="163">
        <f>IF($N38="","",IF(SUMIF('[1]Címrend ÖN'!$Q:$Q,$N38,'[1]Címrend ÖN'!V:V)=0,0,SUMIF('[1]Címrend ÖN'!$Q:$Q,$N38,'[1]Címrend ÖN'!V:V)))</f>
        <v>0</v>
      </c>
      <c r="U38" s="163">
        <f>IF($N38="","",IF(SUMIF('[1]Címrend ÖN'!$Q:$Q,$N38,'[1]Címrend ÖN'!W:W)=0,0,SUMIF('[1]Címrend ÖN'!$Q:$Q,$N38,'[1]Címrend ÖN'!W:W)))</f>
        <v>0</v>
      </c>
      <c r="V38" s="163">
        <f>IF($N38="","",IF(SUMIF('[1]Címrend ÖN'!$Q:$Q,$N38,'[1]Címrend ÖN'!X:X)=0,0,SUMIF('[1]Címrend ÖN'!$Q:$Q,$N38,'[1]Címrend ÖN'!X:X)))</f>
        <v>0</v>
      </c>
      <c r="W38" s="9"/>
      <c r="X38" s="9"/>
      <c r="Y38" s="9"/>
    </row>
    <row r="39" spans="1:25" ht="11.25">
      <c r="A39" s="11"/>
      <c r="B39" s="11"/>
      <c r="C39" s="11"/>
      <c r="D39" s="11"/>
      <c r="E39" s="11"/>
      <c r="F39" s="11" t="s">
        <v>30</v>
      </c>
      <c r="G39" s="11"/>
      <c r="H39" s="11"/>
      <c r="I39" s="11"/>
      <c r="J39" s="11"/>
      <c r="K39" s="11"/>
      <c r="L39" s="11" t="s">
        <v>166</v>
      </c>
      <c r="M39" s="25"/>
      <c r="N39" s="11"/>
      <c r="O39" s="145"/>
      <c r="P39" s="145"/>
      <c r="Q39" s="145"/>
      <c r="R39" s="171">
        <f t="shared" si="0"/>
      </c>
      <c r="S39" s="140"/>
      <c r="T39" s="145"/>
      <c r="U39" s="145"/>
      <c r="V39" s="145"/>
      <c r="W39" s="9"/>
      <c r="X39" s="9"/>
      <c r="Y39" s="9"/>
    </row>
    <row r="40" spans="1:25" ht="11.25">
      <c r="A40" s="11"/>
      <c r="B40" s="11"/>
      <c r="C40" s="11"/>
      <c r="D40" s="11"/>
      <c r="E40" s="11"/>
      <c r="F40" s="82" t="s">
        <v>167</v>
      </c>
      <c r="G40" s="11"/>
      <c r="H40" s="11"/>
      <c r="I40" s="11"/>
      <c r="J40" s="11"/>
      <c r="K40" s="11"/>
      <c r="L40" s="11" t="s">
        <v>168</v>
      </c>
      <c r="M40" s="25"/>
      <c r="N40" s="108" t="s">
        <v>619</v>
      </c>
      <c r="O40" s="145">
        <f>IF($N40="","",IF(SUMIF('[1]Címrend ÖN'!$Q:$Q,$N40,'[1]Címrend ÖN'!S:S)=0,0,SUMIF('[1]Címrend ÖN'!$Q:$Q,$N40,'[1]Címrend ÖN'!S:S)))</f>
        <v>8300000</v>
      </c>
      <c r="P40" s="145">
        <f>IF($N40="","",IF(SUMIF('[1]Címrend ÖN'!$Q:$Q,$N40,'[1]Címrend ÖN'!T:T)=0,0,SUMIF('[1]Címrend ÖN'!$Q:$Q,$N40,'[1]Címrend ÖN'!T:T)))</f>
        <v>8466169</v>
      </c>
      <c r="Q40" s="145">
        <v>8466169</v>
      </c>
      <c r="R40" s="171">
        <f t="shared" si="0"/>
        <v>1</v>
      </c>
      <c r="S40" s="140"/>
      <c r="T40" s="145">
        <v>0</v>
      </c>
      <c r="U40" s="145">
        <f>Q40-V40</f>
        <v>8466169</v>
      </c>
      <c r="V40" s="145">
        <f>IF($N40="","",IF(SUMIF('[1]Címrend ÖN'!$Q:$Q,$N40,'[1]Címrend ÖN'!X:X)=0,0,SUMIF('[1]Címrend ÖN'!$Q:$Q,$N40,'[1]Címrend ÖN'!X:X)))</f>
        <v>0</v>
      </c>
      <c r="W40" s="9"/>
      <c r="X40" s="9"/>
      <c r="Y40" s="9"/>
    </row>
    <row r="41" spans="1:25" ht="11.25">
      <c r="A41" s="11"/>
      <c r="B41" s="11"/>
      <c r="C41" s="11"/>
      <c r="D41" s="11"/>
      <c r="E41" s="11"/>
      <c r="F41" s="110" t="s">
        <v>169</v>
      </c>
      <c r="G41" s="11"/>
      <c r="H41" s="11"/>
      <c r="I41" s="11"/>
      <c r="J41" s="11"/>
      <c r="K41" s="11"/>
      <c r="L41" s="11" t="s">
        <v>171</v>
      </c>
      <c r="M41" s="25"/>
      <c r="N41" s="108" t="s">
        <v>620</v>
      </c>
      <c r="O41" s="145">
        <f>IF($N41="","",IF(SUMIF('[1]Címrend ÖN'!$Q:$Q,$N41,'[1]Címrend ÖN'!S:S)=0,0,SUMIF('[1]Címrend ÖN'!$Q:$Q,$N41,'[1]Címrend ÖN'!S:S)))</f>
        <v>30000000</v>
      </c>
      <c r="P41" s="145">
        <f>IF($N41="","",IF(SUMIF('[1]Címrend ÖN'!$Q:$Q,$N41,'[1]Címrend ÖN'!T:T)=0,0,SUMIF('[1]Címrend ÖN'!$Q:$Q,$N41,'[1]Címrend ÖN'!T:T)))</f>
        <v>34584344</v>
      </c>
      <c r="Q41" s="145">
        <v>34584344</v>
      </c>
      <c r="R41" s="171">
        <f t="shared" si="0"/>
        <v>1</v>
      </c>
      <c r="S41" s="140"/>
      <c r="T41" s="145">
        <v>0</v>
      </c>
      <c r="U41" s="145">
        <f>Q41-V41</f>
        <v>34584344</v>
      </c>
      <c r="V41" s="145">
        <f>IF($N41="","",IF(SUMIF('[1]Címrend ÖN'!$Q:$Q,$N41,'[1]Címrend ÖN'!X:X)=0,0,SUMIF('[1]Címrend ÖN'!$Q:$Q,$N41,'[1]Címrend ÖN'!X:X)))</f>
        <v>0</v>
      </c>
      <c r="W41" s="9"/>
      <c r="X41" s="9"/>
      <c r="Y41" s="9"/>
    </row>
    <row r="42" spans="1:25" ht="11.25">
      <c r="A42" s="11"/>
      <c r="B42" s="11"/>
      <c r="C42" s="11"/>
      <c r="D42" s="11"/>
      <c r="E42" s="11"/>
      <c r="F42" s="110" t="s">
        <v>170</v>
      </c>
      <c r="G42" s="11"/>
      <c r="H42" s="11"/>
      <c r="I42" s="11"/>
      <c r="J42" s="11"/>
      <c r="K42" s="11"/>
      <c r="L42" s="11" t="s">
        <v>173</v>
      </c>
      <c r="M42" s="25"/>
      <c r="N42" s="108" t="s">
        <v>621</v>
      </c>
      <c r="O42" s="145">
        <f>IF($N42="","",IF(SUMIF('[1]Címrend ÖN'!$Q:$Q,$N42,'[1]Címrend ÖN'!S:S)=0,0,SUMIF('[1]Címrend ÖN'!$Q:$Q,$N42,'[1]Címrend ÖN'!S:S)))</f>
        <v>740000</v>
      </c>
      <c r="P42" s="145">
        <f>IF($N42="","",IF(SUMIF('[1]Címrend ÖN'!$Q:$Q,$N42,'[1]Címrend ÖN'!T:T)=0,0,SUMIF('[1]Címrend ÖN'!$Q:$Q,$N42,'[1]Címrend ÖN'!T:T)))</f>
        <v>749800</v>
      </c>
      <c r="Q42" s="145">
        <v>749800</v>
      </c>
      <c r="R42" s="171">
        <f t="shared" si="0"/>
        <v>1</v>
      </c>
      <c r="S42" s="140"/>
      <c r="T42" s="145">
        <v>0</v>
      </c>
      <c r="U42" s="145">
        <f>Q42-V42</f>
        <v>749800</v>
      </c>
      <c r="V42" s="145">
        <f>IF($N42="","",IF(SUMIF('[1]Címrend ÖN'!$Q:$Q,$N42,'[1]Címrend ÖN'!X:X)=0,0,SUMIF('[1]Címrend ÖN'!$Q:$Q,$N42,'[1]Címrend ÖN'!X:X)))</f>
        <v>0</v>
      </c>
      <c r="W42" s="9"/>
      <c r="X42" s="9"/>
      <c r="Y42" s="9"/>
    </row>
    <row r="43" spans="1:25" ht="11.25">
      <c r="A43" s="11"/>
      <c r="B43" s="11"/>
      <c r="C43" s="11"/>
      <c r="D43" s="11"/>
      <c r="E43" s="11"/>
      <c r="F43" s="42" t="s">
        <v>30</v>
      </c>
      <c r="G43" s="42"/>
      <c r="H43" s="42"/>
      <c r="I43" s="42"/>
      <c r="J43" s="42"/>
      <c r="K43" s="42"/>
      <c r="L43" s="42" t="s">
        <v>174</v>
      </c>
      <c r="M43" s="26" t="s">
        <v>175</v>
      </c>
      <c r="N43" s="42"/>
      <c r="O43" s="163">
        <f>SUM(O40,O41,O42)</f>
        <v>39040000</v>
      </c>
      <c r="P43" s="163">
        <f aca="true" t="shared" si="1" ref="P43:V43">SUM(P40,P41,P42)</f>
        <v>43800313</v>
      </c>
      <c r="Q43" s="163">
        <f t="shared" si="1"/>
        <v>43800313</v>
      </c>
      <c r="R43" s="173">
        <f t="shared" si="0"/>
        <v>1</v>
      </c>
      <c r="S43" s="140"/>
      <c r="T43" s="163">
        <f t="shared" si="1"/>
        <v>0</v>
      </c>
      <c r="U43" s="163">
        <f t="shared" si="1"/>
        <v>43800313</v>
      </c>
      <c r="V43" s="163">
        <f t="shared" si="1"/>
        <v>0</v>
      </c>
      <c r="W43" s="9"/>
      <c r="X43" s="9"/>
      <c r="Y43" s="9"/>
    </row>
    <row r="44" spans="1:25" ht="11.25">
      <c r="A44" s="11"/>
      <c r="B44" s="11"/>
      <c r="C44" s="11"/>
      <c r="D44" s="11"/>
      <c r="E44" s="11"/>
      <c r="F44" s="155">
        <v>5</v>
      </c>
      <c r="G44" s="11"/>
      <c r="H44" s="11"/>
      <c r="I44" s="11"/>
      <c r="J44" s="11"/>
      <c r="K44" s="11"/>
      <c r="L44" s="11" t="s">
        <v>176</v>
      </c>
      <c r="M44" s="11"/>
      <c r="N44" s="11"/>
      <c r="O44" s="145"/>
      <c r="P44" s="145"/>
      <c r="Q44" s="145"/>
      <c r="R44" s="171">
        <f t="shared" si="0"/>
      </c>
      <c r="S44" s="140"/>
      <c r="T44" s="145"/>
      <c r="U44" s="145"/>
      <c r="V44" s="145"/>
      <c r="W44" s="9"/>
      <c r="X44" s="9"/>
      <c r="Y44" s="9"/>
    </row>
    <row r="45" spans="1:25" ht="11.25">
      <c r="A45" s="11"/>
      <c r="B45" s="11"/>
      <c r="C45" s="11"/>
      <c r="D45" s="11"/>
      <c r="E45" s="11"/>
      <c r="F45" s="82" t="s">
        <v>177</v>
      </c>
      <c r="G45" s="11"/>
      <c r="H45" s="11"/>
      <c r="I45" s="11"/>
      <c r="J45" s="11"/>
      <c r="K45" s="11"/>
      <c r="L45" s="11" t="s">
        <v>178</v>
      </c>
      <c r="M45" s="11" t="s">
        <v>179</v>
      </c>
      <c r="N45" s="11"/>
      <c r="O45" s="145">
        <f>SUM(O46,O47)</f>
        <v>230800000</v>
      </c>
      <c r="P45" s="145">
        <f>SUM(P46,P47)</f>
        <v>289589132</v>
      </c>
      <c r="Q45" s="145">
        <f>SUM(Q46,Q47)</f>
        <v>289589132</v>
      </c>
      <c r="R45" s="171">
        <f t="shared" si="0"/>
        <v>1</v>
      </c>
      <c r="S45" s="140"/>
      <c r="T45" s="145">
        <f>SUM(T46,T47)</f>
        <v>0</v>
      </c>
      <c r="U45" s="145">
        <f>SUM(U46,U47)</f>
        <v>289589132</v>
      </c>
      <c r="V45" s="145">
        <f>SUM(V46,V47)</f>
        <v>0</v>
      </c>
      <c r="W45" s="9"/>
      <c r="X45" s="9"/>
      <c r="Y45" s="9"/>
    </row>
    <row r="46" spans="1:25" ht="11.25">
      <c r="A46" s="11"/>
      <c r="B46" s="11"/>
      <c r="C46" s="11"/>
      <c r="D46" s="11"/>
      <c r="E46" s="11"/>
      <c r="F46" s="82"/>
      <c r="G46" s="11"/>
      <c r="H46" s="11"/>
      <c r="I46" s="11"/>
      <c r="J46" s="11"/>
      <c r="K46" s="11"/>
      <c r="L46" s="108" t="s">
        <v>732</v>
      </c>
      <c r="M46" s="11"/>
      <c r="N46" s="108" t="s">
        <v>622</v>
      </c>
      <c r="O46" s="145">
        <f>IF($N46="","",IF(SUMIF('[1]Címrend ÖN'!$Q:$Q,$N46,'[1]Címrend ÖN'!S:S)=0,0,SUMIF('[1]Címrend ÖN'!$Q:$Q,$N46,'[1]Címrend ÖN'!S:S)))</f>
        <v>230800000</v>
      </c>
      <c r="P46" s="145">
        <f>IF($N46="","",IF(SUMIF('[1]Címrend ÖN'!$Q:$Q,$N46,'[1]Címrend ÖN'!T:T)=0,0,SUMIF('[1]Címrend ÖN'!$Q:$Q,$N46,'[1]Címrend ÖN'!T:T)))</f>
        <v>289589132</v>
      </c>
      <c r="Q46" s="145">
        <v>289589132</v>
      </c>
      <c r="R46" s="171">
        <f t="shared" si="0"/>
        <v>1</v>
      </c>
      <c r="S46" s="140"/>
      <c r="T46" s="145">
        <v>0</v>
      </c>
      <c r="U46" s="145">
        <f>Q46-V46</f>
        <v>289589132</v>
      </c>
      <c r="V46" s="145">
        <f>IF($N46="","",IF(SUMIF('[1]Címrend ÖN'!$Q:$Q,$N46,'[1]Címrend ÖN'!X:X)=0,0,SUMIF('[1]Címrend ÖN'!$Q:$Q,$N46,'[1]Címrend ÖN'!X:X)))</f>
        <v>0</v>
      </c>
      <c r="W46" s="9"/>
      <c r="X46" s="9"/>
      <c r="Y46" s="9"/>
    </row>
    <row r="47" spans="1:25" ht="11.25">
      <c r="A47" s="11"/>
      <c r="B47" s="11"/>
      <c r="C47" s="11"/>
      <c r="D47" s="11"/>
      <c r="E47" s="11"/>
      <c r="F47" s="82"/>
      <c r="G47" s="11"/>
      <c r="H47" s="11"/>
      <c r="I47" s="11"/>
      <c r="J47" s="11"/>
      <c r="K47" s="11"/>
      <c r="L47" s="108" t="s">
        <v>733</v>
      </c>
      <c r="M47" s="11"/>
      <c r="N47" s="108" t="s">
        <v>669</v>
      </c>
      <c r="O47" s="145">
        <f>IF($N47="","",IF(SUMIF('[1]Címrend ÖN'!$Q:$Q,$N47,'[1]Címrend ÖN'!S:S)=0,0,SUMIF('[1]Címrend ÖN'!$Q:$Q,$N47,'[1]Címrend ÖN'!S:S)))</f>
        <v>0</v>
      </c>
      <c r="P47" s="145">
        <f>IF($N47="","",IF(SUMIF('[1]Címrend ÖN'!$Q:$Q,$N47,'[1]Címrend ÖN'!T:T)=0,0,SUMIF('[1]Címrend ÖN'!$Q:$Q,$N47,'[1]Címrend ÖN'!T:T)))</f>
        <v>0</v>
      </c>
      <c r="Q47" s="145">
        <f>IF($N47="","",IF(SUMIF('[1]Címrend ÖN'!$Q:$Q,$N47,'[1]Címrend ÖN'!U:U)=0,0,SUMIF('[1]Címrend ÖN'!$Q:$Q,$N47,'[1]Címrend ÖN'!U:U)))</f>
        <v>0</v>
      </c>
      <c r="R47" s="171">
        <f t="shared" si="0"/>
        <v>0</v>
      </c>
      <c r="S47" s="140"/>
      <c r="T47" s="145">
        <v>0</v>
      </c>
      <c r="U47" s="145">
        <f>IF($N47="","",IF(SUMIF('[1]Címrend ÖN'!$Q:$Q,$N47,'[1]Címrend ÖN'!W:W)=0,0,SUMIF('[1]Címrend ÖN'!$Q:$Q,$N47,'[1]Címrend ÖN'!W:W)))</f>
        <v>0</v>
      </c>
      <c r="V47" s="145">
        <f>IF($N47="","",IF(SUMIF('[1]Címrend ÖN'!$Q:$Q,$N47,'[1]Címrend ÖN'!X:X)=0,0,SUMIF('[1]Címrend ÖN'!$Q:$Q,$N47,'[1]Címrend ÖN'!X:X)))</f>
        <v>0</v>
      </c>
      <c r="W47" s="9"/>
      <c r="X47" s="9"/>
      <c r="Y47" s="9"/>
    </row>
    <row r="48" spans="1:25" ht="11.25">
      <c r="A48" s="11"/>
      <c r="B48" s="11"/>
      <c r="C48" s="11"/>
      <c r="D48" s="11"/>
      <c r="E48" s="11"/>
      <c r="F48" s="82" t="s">
        <v>180</v>
      </c>
      <c r="G48" s="11"/>
      <c r="H48" s="11"/>
      <c r="I48" s="11"/>
      <c r="J48" s="11"/>
      <c r="K48" s="11"/>
      <c r="L48" s="11" t="s">
        <v>181</v>
      </c>
      <c r="M48" s="11" t="s">
        <v>182</v>
      </c>
      <c r="N48" s="11" t="s">
        <v>182</v>
      </c>
      <c r="O48" s="145">
        <f>IF($N48="","",IF(SUMIF('[1]Címrend ÖN'!$Q:$Q,$N48,'[1]Címrend ÖN'!S:S)=0,0,SUMIF('[1]Címrend ÖN'!$Q:$Q,$N48,'[1]Címrend ÖN'!S:S)))</f>
        <v>0</v>
      </c>
      <c r="P48" s="145">
        <f>IF($N48="","",IF(SUMIF('[1]Címrend ÖN'!$Q:$Q,$N48,'[1]Címrend ÖN'!T:T)=0,0,SUMIF('[1]Címrend ÖN'!$Q:$Q,$N48,'[1]Címrend ÖN'!T:T)))</f>
        <v>0</v>
      </c>
      <c r="Q48" s="145">
        <f>IF($N48="","",IF(SUMIF('[1]Címrend ÖN'!$Q:$Q,$N48,'[1]Címrend ÖN'!U:U)=0,0,SUMIF('[1]Címrend ÖN'!$Q:$Q,$N48,'[1]Címrend ÖN'!U:U)))</f>
        <v>0</v>
      </c>
      <c r="R48" s="171">
        <f t="shared" si="0"/>
        <v>0</v>
      </c>
      <c r="S48" s="140"/>
      <c r="T48" s="145">
        <v>0</v>
      </c>
      <c r="U48" s="145">
        <f>IF($N48="","",IF(SUMIF('[1]Címrend ÖN'!$Q:$Q,$N48,'[1]Címrend ÖN'!W:W)=0,0,SUMIF('[1]Címrend ÖN'!$Q:$Q,$N48,'[1]Címrend ÖN'!W:W)))</f>
        <v>0</v>
      </c>
      <c r="V48" s="145">
        <f>IF($N48="","",IF(SUMIF('[1]Címrend ÖN'!$Q:$Q,$N48,'[1]Címrend ÖN'!X:X)=0,0,SUMIF('[1]Címrend ÖN'!$Q:$Q,$N48,'[1]Címrend ÖN'!X:X)))</f>
        <v>0</v>
      </c>
      <c r="W48" s="9"/>
      <c r="X48" s="9"/>
      <c r="Y48" s="9"/>
    </row>
    <row r="49" spans="1:25" ht="11.25">
      <c r="A49" s="11"/>
      <c r="B49" s="11"/>
      <c r="C49" s="11"/>
      <c r="D49" s="11"/>
      <c r="E49" s="11"/>
      <c r="F49" s="82" t="s">
        <v>183</v>
      </c>
      <c r="G49" s="11"/>
      <c r="H49" s="11"/>
      <c r="I49" s="11"/>
      <c r="J49" s="11"/>
      <c r="K49" s="11"/>
      <c r="L49" s="11" t="s">
        <v>184</v>
      </c>
      <c r="M49" s="11" t="s">
        <v>185</v>
      </c>
      <c r="N49" s="11" t="s">
        <v>185</v>
      </c>
      <c r="O49" s="145">
        <f>IF($N49="","",IF(SUMIF('[1]Címrend ÖN'!$Q:$Q,$N49,'[1]Címrend ÖN'!S:S)=0,0,SUMIF('[1]Címrend ÖN'!$Q:$Q,$N49,'[1]Címrend ÖN'!S:S)))</f>
        <v>0</v>
      </c>
      <c r="P49" s="145">
        <f>IF($N49="","",IF(SUMIF('[1]Címrend ÖN'!$Q:$Q,$N49,'[1]Címrend ÖN'!T:T)=0,0,SUMIF('[1]Címrend ÖN'!$Q:$Q,$N49,'[1]Címrend ÖN'!T:T)))</f>
        <v>0</v>
      </c>
      <c r="Q49" s="145">
        <f>IF($N49="","",IF(SUMIF('[1]Címrend ÖN'!$Q:$Q,$N49,'[1]Címrend ÖN'!U:U)=0,0,SUMIF('[1]Címrend ÖN'!$Q:$Q,$N49,'[1]Címrend ÖN'!U:U)))</f>
        <v>0</v>
      </c>
      <c r="R49" s="171">
        <f t="shared" si="0"/>
        <v>0</v>
      </c>
      <c r="S49" s="140"/>
      <c r="T49" s="145">
        <v>0</v>
      </c>
      <c r="U49" s="145">
        <f>IF($N49="","",IF(SUMIF('[1]Címrend ÖN'!$Q:$Q,$N49,'[1]Címrend ÖN'!W:W)=0,0,SUMIF('[1]Címrend ÖN'!$Q:$Q,$N49,'[1]Címrend ÖN'!W:W)))</f>
        <v>0</v>
      </c>
      <c r="V49" s="145">
        <f>IF($N49="","",IF(SUMIF('[1]Címrend ÖN'!$Q:$Q,$N49,'[1]Címrend ÖN'!X:X)=0,0,SUMIF('[1]Címrend ÖN'!$Q:$Q,$N49,'[1]Címrend ÖN'!X:X)))</f>
        <v>0</v>
      </c>
      <c r="W49" s="9"/>
      <c r="X49" s="9"/>
      <c r="Y49" s="9"/>
    </row>
    <row r="50" spans="1:25" ht="11.25">
      <c r="A50" s="11"/>
      <c r="B50" s="11"/>
      <c r="C50" s="11"/>
      <c r="D50" s="11"/>
      <c r="E50" s="11"/>
      <c r="F50" s="82" t="s">
        <v>186</v>
      </c>
      <c r="G50" s="11"/>
      <c r="H50" s="11"/>
      <c r="I50" s="11"/>
      <c r="J50" s="11"/>
      <c r="K50" s="11"/>
      <c r="L50" s="11" t="s">
        <v>187</v>
      </c>
      <c r="M50" s="11" t="s">
        <v>188</v>
      </c>
      <c r="N50" s="108" t="s">
        <v>188</v>
      </c>
      <c r="O50" s="145">
        <f>IF($N50="","",IF(SUMIF('[1]Címrend ÖN'!$Q:$Q,$N50,'[1]Címrend ÖN'!S:S)=0,0,SUMIF('[1]Címrend ÖN'!$Q:$Q,$N50,'[1]Címrend ÖN'!S:S)))</f>
        <v>23000000</v>
      </c>
      <c r="P50" s="145">
        <f>IF($N50="","",IF(SUMIF('[1]Címrend ÖN'!$Q:$Q,$N50,'[1]Címrend ÖN'!T:T)=0,0,SUMIF('[1]Címrend ÖN'!$Q:$Q,$N50,'[1]Címrend ÖN'!T:T)))</f>
        <v>25680538</v>
      </c>
      <c r="Q50" s="145">
        <v>25680538</v>
      </c>
      <c r="R50" s="171">
        <f t="shared" si="0"/>
        <v>1</v>
      </c>
      <c r="S50" s="140"/>
      <c r="T50" s="145">
        <v>0</v>
      </c>
      <c r="U50" s="145">
        <f aca="true" t="shared" si="2" ref="U50:U55">Q50-V50</f>
        <v>25680538</v>
      </c>
      <c r="V50" s="145">
        <f>IF($N50="","",IF(SUMIF('[1]Címrend ÖN'!$Q:$Q,$N50,'[1]Címrend ÖN'!X:X)=0,0,SUMIF('[1]Címrend ÖN'!$Q:$Q,$N50,'[1]Címrend ÖN'!X:X)))</f>
        <v>0</v>
      </c>
      <c r="W50" s="9"/>
      <c r="X50" s="9"/>
      <c r="Y50" s="9"/>
    </row>
    <row r="51" spans="1:25" ht="11.25">
      <c r="A51" s="11"/>
      <c r="B51" s="11"/>
      <c r="C51" s="11"/>
      <c r="D51" s="11"/>
      <c r="E51" s="11"/>
      <c r="F51" s="82" t="s">
        <v>189</v>
      </c>
      <c r="G51" s="11"/>
      <c r="H51" s="11"/>
      <c r="I51" s="11"/>
      <c r="J51" s="11"/>
      <c r="K51" s="11"/>
      <c r="L51" s="11" t="s">
        <v>190</v>
      </c>
      <c r="M51" s="11" t="s">
        <v>191</v>
      </c>
      <c r="N51" s="11"/>
      <c r="O51" s="145">
        <f>SUM(O52,O53,O54,O55)</f>
        <v>1800000</v>
      </c>
      <c r="P51" s="145">
        <f>SUM(P52,P53,P54,P55)</f>
        <v>766350</v>
      </c>
      <c r="Q51" s="145">
        <f>SUM(Q52,Q53,Q54,Q55)</f>
        <v>766350</v>
      </c>
      <c r="R51" s="171">
        <f t="shared" si="0"/>
        <v>1</v>
      </c>
      <c r="S51" s="140"/>
      <c r="T51" s="145">
        <v>0</v>
      </c>
      <c r="U51" s="145">
        <f t="shared" si="2"/>
        <v>766350</v>
      </c>
      <c r="V51" s="145">
        <f>SUM(V52,V53,V54,V55)</f>
        <v>0</v>
      </c>
      <c r="W51" s="9"/>
      <c r="X51" s="9"/>
      <c r="Y51" s="9"/>
    </row>
    <row r="52" spans="1:25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08" t="s">
        <v>734</v>
      </c>
      <c r="M52" s="11"/>
      <c r="N52" s="108" t="s">
        <v>671</v>
      </c>
      <c r="O52" s="145">
        <f>IF($N52="","",IF(SUMIF('[1]Címrend ÖN'!$Q:$Q,$N52,'[1]Címrend ÖN'!S:S)=0,0,SUMIF('[1]Címrend ÖN'!$Q:$Q,$N52,'[1]Címrend ÖN'!S:S)))</f>
        <v>0</v>
      </c>
      <c r="P52" s="145">
        <f>IF($N52="","",IF(SUMIF('[1]Címrend ÖN'!$Q:$Q,$N52,'[1]Címrend ÖN'!T:T)=0,0,SUMIF('[1]Címrend ÖN'!$Q:$Q,$N52,'[1]Címrend ÖN'!T:T)))</f>
        <v>0</v>
      </c>
      <c r="Q52" s="145">
        <f>IF($N52="","",IF(SUMIF('[1]Címrend ÖN'!$Q:$Q,$N52,'[1]Címrend ÖN'!U:U)=0,0,SUMIF('[1]Címrend ÖN'!$Q:$Q,$N52,'[1]Címrend ÖN'!U:U)))</f>
        <v>0</v>
      </c>
      <c r="R52" s="171">
        <f t="shared" si="0"/>
        <v>0</v>
      </c>
      <c r="S52" s="140"/>
      <c r="T52" s="145">
        <v>0</v>
      </c>
      <c r="U52" s="145">
        <f t="shared" si="2"/>
        <v>0</v>
      </c>
      <c r="V52" s="145">
        <f>IF($N52="","",IF(SUMIF('[1]Címrend ÖN'!$Q:$Q,$N52,'[1]Címrend ÖN'!X:X)=0,0,SUMIF('[1]Címrend ÖN'!$Q:$Q,$N52,'[1]Címrend ÖN'!X:X)))</f>
        <v>0</v>
      </c>
      <c r="W52" s="9"/>
      <c r="X52" s="9"/>
      <c r="Y52" s="9"/>
    </row>
    <row r="53" spans="1:25" ht="11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08" t="s">
        <v>735</v>
      </c>
      <c r="M53" s="11"/>
      <c r="N53" s="108" t="s">
        <v>623</v>
      </c>
      <c r="O53" s="145">
        <f>IF($N53="","",IF(SUMIF('[1]Címrend ÖN'!$Q:$Q,$N53,'[1]Címrend ÖN'!S:S)=0,0,SUMIF('[1]Címrend ÖN'!$Q:$Q,$N53,'[1]Címrend ÖN'!S:S)))</f>
        <v>1000000</v>
      </c>
      <c r="P53" s="145">
        <f>IF($N53="","",IF(SUMIF('[1]Címrend ÖN'!$Q:$Q,$N53,'[1]Címrend ÖN'!T:T)=0,0,SUMIF('[1]Címrend ÖN'!$Q:$Q,$N53,'[1]Címrend ÖN'!T:T)))</f>
        <v>765350</v>
      </c>
      <c r="Q53" s="145">
        <v>765350</v>
      </c>
      <c r="R53" s="171">
        <f t="shared" si="0"/>
        <v>1</v>
      </c>
      <c r="S53" s="140"/>
      <c r="T53" s="145">
        <v>0</v>
      </c>
      <c r="U53" s="145">
        <f t="shared" si="2"/>
        <v>765350</v>
      </c>
      <c r="V53" s="145">
        <f>IF($N53="","",IF(SUMIF('[1]Címrend ÖN'!$Q:$Q,$N53,'[1]Címrend ÖN'!X:X)=0,0,SUMIF('[1]Címrend ÖN'!$Q:$Q,$N53,'[1]Címrend ÖN'!X:X)))</f>
        <v>0</v>
      </c>
      <c r="W53" s="9"/>
      <c r="X53" s="9"/>
      <c r="Y53" s="9"/>
    </row>
    <row r="54" spans="1:25" ht="11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08" t="s">
        <v>736</v>
      </c>
      <c r="M54" s="11"/>
      <c r="N54" s="108" t="s">
        <v>624</v>
      </c>
      <c r="O54" s="145">
        <f>IF($N54="","",IF(SUMIF('[1]Címrend ÖN'!$Q:$Q,$N54,'[1]Címrend ÖN'!S:S)=0,0,SUMIF('[1]Címrend ÖN'!$Q:$Q,$N54,'[1]Címrend ÖN'!S:S)))</f>
        <v>800000</v>
      </c>
      <c r="P54" s="145">
        <f>IF($N54="","",IF(SUMIF('[1]Címrend ÖN'!$Q:$Q,$N54,'[1]Címrend ÖN'!T:T)=0,0,SUMIF('[1]Címrend ÖN'!$Q:$Q,$N54,'[1]Címrend ÖN'!T:T)))</f>
        <v>0</v>
      </c>
      <c r="Q54" s="145">
        <f>IF($N54="","",IF(SUMIF('[1]Címrend ÖN'!$Q:$Q,$N54,'[1]Címrend ÖN'!U:U)=0,0,SUMIF('[1]Címrend ÖN'!$Q:$Q,$N54,'[1]Címrend ÖN'!U:U)))</f>
        <v>0</v>
      </c>
      <c r="R54" s="171">
        <f t="shared" si="0"/>
        <v>0</v>
      </c>
      <c r="S54" s="140"/>
      <c r="T54" s="145">
        <f>IF($N54="","",IF(SUMIF('[1]Címrend ÖN'!$Q:$Q,$N54,'[1]Címrend ÖN'!V:V)=0,0,SUMIF('[1]Címrend ÖN'!$Q:$Q,$N54,'[1]Címrend ÖN'!V:V)))</f>
        <v>0</v>
      </c>
      <c r="U54" s="145">
        <f t="shared" si="2"/>
        <v>0</v>
      </c>
      <c r="V54" s="145">
        <f>IF($N54="","",IF(SUMIF('[1]Címrend ÖN'!$Q:$Q,$N54,'[1]Címrend ÖN'!X:X)=0,0,SUMIF('[1]Címrend ÖN'!$Q:$Q,$N54,'[1]Címrend ÖN'!X:X)))</f>
        <v>0</v>
      </c>
      <c r="W54" s="9"/>
      <c r="X54" s="9"/>
      <c r="Y54" s="9"/>
    </row>
    <row r="55" spans="1:25" ht="11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08" t="s">
        <v>737</v>
      </c>
      <c r="M55" s="11"/>
      <c r="N55" s="108" t="s">
        <v>670</v>
      </c>
      <c r="O55" s="145">
        <f>IF($N55="","",IF(SUMIF('[1]Címrend ÖN'!$Q:$Q,$N55,'[1]Címrend ÖN'!S:S)=0,0,SUMIF('[1]Címrend ÖN'!$Q:$Q,$N55,'[1]Címrend ÖN'!S:S)))</f>
        <v>0</v>
      </c>
      <c r="P55" s="145">
        <f>IF($N55="","",IF(SUMIF('[1]Címrend ÖN'!$Q:$Q,$N55,'[1]Címrend ÖN'!T:T)=0,0,SUMIF('[1]Címrend ÖN'!$Q:$Q,$N55,'[1]Címrend ÖN'!T:T)))</f>
        <v>1000</v>
      </c>
      <c r="Q55" s="145">
        <v>1000</v>
      </c>
      <c r="R55" s="171">
        <f t="shared" si="0"/>
        <v>1</v>
      </c>
      <c r="S55" s="140"/>
      <c r="T55" s="145">
        <v>0</v>
      </c>
      <c r="U55" s="145">
        <f t="shared" si="2"/>
        <v>1000</v>
      </c>
      <c r="V55" s="145">
        <f>IF($N55="","",IF(SUMIF('[1]Címrend ÖN'!$Q:$Q,$N55,'[1]Címrend ÖN'!X:X)=0,0,SUMIF('[1]Címrend ÖN'!$Q:$Q,$N55,'[1]Címrend ÖN'!X:X)))</f>
        <v>0</v>
      </c>
      <c r="W55" s="9"/>
      <c r="X55" s="9"/>
      <c r="Y55" s="9"/>
    </row>
    <row r="56" spans="1:25" ht="11.25">
      <c r="A56" s="11"/>
      <c r="B56" s="11"/>
      <c r="C56" s="11"/>
      <c r="D56" s="11"/>
      <c r="E56" s="11"/>
      <c r="F56" s="42" t="s">
        <v>33</v>
      </c>
      <c r="G56" s="42"/>
      <c r="H56" s="42"/>
      <c r="I56" s="42"/>
      <c r="J56" s="42"/>
      <c r="K56" s="42"/>
      <c r="L56" s="42" t="s">
        <v>192</v>
      </c>
      <c r="M56" s="26" t="s">
        <v>193</v>
      </c>
      <c r="N56" s="42"/>
      <c r="O56" s="163">
        <f>SUM(O51,O50,O49,O48,O45)</f>
        <v>255600000</v>
      </c>
      <c r="P56" s="163">
        <f>SUM(P51,P50,P49,P48,P45)</f>
        <v>316036020</v>
      </c>
      <c r="Q56" s="163">
        <f>SUM(Q51,Q50,Q49,Q48,Q45)</f>
        <v>316036020</v>
      </c>
      <c r="R56" s="173">
        <f t="shared" si="0"/>
        <v>1</v>
      </c>
      <c r="S56" s="140"/>
      <c r="T56" s="163">
        <f>SUM(T51,T50,T49,T48,T45)</f>
        <v>0</v>
      </c>
      <c r="U56" s="163">
        <f>SUM(U51,U50,U49,U48,U45)</f>
        <v>316036020</v>
      </c>
      <c r="V56" s="163">
        <f>SUM(V51,V50,V49,V48,V45)</f>
        <v>0</v>
      </c>
      <c r="W56" s="9"/>
      <c r="X56" s="9"/>
      <c r="Y56" s="9"/>
    </row>
    <row r="57" spans="1:25" ht="11.25">
      <c r="A57" s="11"/>
      <c r="B57" s="11"/>
      <c r="C57" s="11"/>
      <c r="D57" s="11"/>
      <c r="E57" s="11"/>
      <c r="F57" s="11" t="s">
        <v>43</v>
      </c>
      <c r="G57" s="11"/>
      <c r="H57" s="11"/>
      <c r="I57" s="11"/>
      <c r="J57" s="11"/>
      <c r="K57" s="11"/>
      <c r="L57" s="11" t="s">
        <v>194</v>
      </c>
      <c r="M57" s="11"/>
      <c r="N57" s="11"/>
      <c r="O57" s="145"/>
      <c r="P57" s="145"/>
      <c r="Q57" s="145"/>
      <c r="R57" s="171">
        <f t="shared" si="0"/>
      </c>
      <c r="S57" s="140"/>
      <c r="T57" s="145"/>
      <c r="U57" s="145"/>
      <c r="V57" s="145"/>
      <c r="W57" s="9"/>
      <c r="X57" s="9"/>
      <c r="Y57" s="9"/>
    </row>
    <row r="58" spans="1:25" ht="11.25">
      <c r="A58" s="11"/>
      <c r="B58" s="11"/>
      <c r="C58" s="11"/>
      <c r="D58" s="11"/>
      <c r="E58" s="11"/>
      <c r="F58" s="82" t="s">
        <v>195</v>
      </c>
      <c r="G58" s="11"/>
      <c r="H58" s="11"/>
      <c r="I58" s="11"/>
      <c r="J58" s="11"/>
      <c r="K58" s="11"/>
      <c r="L58" s="11" t="s">
        <v>196</v>
      </c>
      <c r="M58" s="11"/>
      <c r="N58" s="108" t="s">
        <v>625</v>
      </c>
      <c r="O58" s="145">
        <f>IF($N58="","",IF(SUMIF('[1]Címrend ÖN'!$Q:$Q,$N58,'[1]Címrend ÖN'!S:S)=0,0,SUMIF('[1]Címrend ÖN'!$Q:$Q,$N58,'[1]Címrend ÖN'!S:S)))</f>
        <v>7500000</v>
      </c>
      <c r="P58" s="145">
        <f>IF($N58="","",IF(SUMIF('[1]Címrend ÖN'!$Q:$Q,$N58,'[1]Címrend ÖN'!T:T)=0,0,SUMIF('[1]Címrend ÖN'!$Q:$Q,$N58,'[1]Címrend ÖN'!T:T)))</f>
        <v>8317000</v>
      </c>
      <c r="Q58" s="145">
        <v>8316431</v>
      </c>
      <c r="R58" s="171">
        <f t="shared" si="0"/>
        <v>0.9999315859083804</v>
      </c>
      <c r="S58" s="140"/>
      <c r="T58" s="145">
        <v>0</v>
      </c>
      <c r="U58" s="145">
        <f>Q58-V58</f>
        <v>8316431</v>
      </c>
      <c r="V58" s="145">
        <f>IF($N58="","",IF(SUMIF('[1]Címrend ÖN'!$Q:$Q,$N58,'[1]Címrend ÖN'!X:X)=0,0,SUMIF('[1]Címrend ÖN'!$Q:$Q,$N58,'[1]Címrend ÖN'!X:X)))</f>
        <v>0</v>
      </c>
      <c r="W58" s="9"/>
      <c r="X58" s="9"/>
      <c r="Y58" s="9"/>
    </row>
    <row r="59" spans="1:25" ht="11.25">
      <c r="A59" s="11"/>
      <c r="B59" s="11"/>
      <c r="C59" s="11"/>
      <c r="D59" s="11"/>
      <c r="E59" s="11"/>
      <c r="F59" s="83" t="s">
        <v>197</v>
      </c>
      <c r="G59" s="11"/>
      <c r="H59" s="11"/>
      <c r="I59" s="11"/>
      <c r="J59" s="11"/>
      <c r="K59" s="11"/>
      <c r="L59" s="11" t="s">
        <v>198</v>
      </c>
      <c r="M59" s="11"/>
      <c r="N59" s="108" t="s">
        <v>672</v>
      </c>
      <c r="O59" s="145">
        <f>IF($N59="","",IF(SUMIF('[1]Címrend ÖN'!$Q:$Q,$N59,'[1]Címrend ÖN'!S:S)=0,0,SUMIF('[1]Címrend ÖN'!$Q:$Q,$N59,'[1]Címrend ÖN'!S:S)))</f>
        <v>0</v>
      </c>
      <c r="P59" s="145">
        <f>IF($N59="","",IF(SUMIF('[1]Címrend ÖN'!$Q:$Q,$N59,'[1]Címrend ÖN'!T:T)=0,0,SUMIF('[1]Címrend ÖN'!$Q:$Q,$N59,'[1]Címrend ÖN'!T:T)))</f>
        <v>0</v>
      </c>
      <c r="Q59" s="145">
        <f>IF($N59="","",IF(SUMIF('[1]Címrend ÖN'!$Q:$Q,$N59,'[1]Címrend ÖN'!U:U)=0,0,SUMIF('[1]Címrend ÖN'!$Q:$Q,$N59,'[1]Címrend ÖN'!U:U)))</f>
        <v>0</v>
      </c>
      <c r="R59" s="171">
        <f t="shared" si="0"/>
        <v>0</v>
      </c>
      <c r="S59" s="140"/>
      <c r="T59" s="145">
        <f>IF($N59="","",IF(SUMIF('[1]Címrend ÖN'!$Q:$Q,$N59,'[1]Címrend ÖN'!V:V)=0,0,SUMIF('[1]Címrend ÖN'!$Q:$Q,$N59,'[1]Címrend ÖN'!V:V)))</f>
        <v>0</v>
      </c>
      <c r="U59" s="145">
        <f aca="true" t="shared" si="3" ref="U59:U66">Q59-V59</f>
        <v>0</v>
      </c>
      <c r="V59" s="145">
        <f>IF($N59="","",IF(SUMIF('[1]Címrend ÖN'!$Q:$Q,$N59,'[1]Címrend ÖN'!X:X)=0,0,SUMIF('[1]Címrend ÖN'!$Q:$Q,$N59,'[1]Címrend ÖN'!X:X)))</f>
        <v>0</v>
      </c>
      <c r="W59" s="9"/>
      <c r="X59" s="9"/>
      <c r="Y59" s="9"/>
    </row>
    <row r="60" spans="1:25" ht="11.25">
      <c r="A60" s="11"/>
      <c r="B60" s="11"/>
      <c r="C60" s="11"/>
      <c r="D60" s="11"/>
      <c r="E60" s="11"/>
      <c r="F60" s="82" t="s">
        <v>199</v>
      </c>
      <c r="G60" s="11"/>
      <c r="H60" s="11"/>
      <c r="I60" s="11"/>
      <c r="J60" s="11"/>
      <c r="K60" s="11"/>
      <c r="L60" s="11" t="s">
        <v>200</v>
      </c>
      <c r="M60" s="11"/>
      <c r="N60" s="108" t="s">
        <v>673</v>
      </c>
      <c r="O60" s="145">
        <f>IF($N60="","",IF(SUMIF('[1]Címrend ÖN'!$Q:$Q,$N60,'[1]Címrend ÖN'!S:S)=0,0,SUMIF('[1]Címrend ÖN'!$Q:$Q,$N60,'[1]Címrend ÖN'!S:S)))</f>
        <v>0</v>
      </c>
      <c r="P60" s="145">
        <f>IF($N60="","",IF(SUMIF('[1]Címrend ÖN'!$Q:$Q,$N60,'[1]Címrend ÖN'!T:T)=0,0,SUMIF('[1]Címrend ÖN'!$Q:$Q,$N60,'[1]Címrend ÖN'!T:T)))</f>
        <v>0</v>
      </c>
      <c r="Q60" s="145">
        <f>IF($N60="","",IF(SUMIF('[1]Címrend ÖN'!$Q:$Q,$N60,'[1]Címrend ÖN'!U:U)=0,0,SUMIF('[1]Címrend ÖN'!$Q:$Q,$N60,'[1]Címrend ÖN'!U:U)))</f>
        <v>0</v>
      </c>
      <c r="R60" s="171">
        <f t="shared" si="0"/>
        <v>0</v>
      </c>
      <c r="S60" s="140"/>
      <c r="T60" s="145">
        <f>IF($N60="","",IF(SUMIF('[1]Címrend ÖN'!$Q:$Q,$N60,'[1]Címrend ÖN'!V:V)=0,0,SUMIF('[1]Címrend ÖN'!$Q:$Q,$N60,'[1]Címrend ÖN'!V:V)))</f>
        <v>0</v>
      </c>
      <c r="U60" s="145">
        <f t="shared" si="3"/>
        <v>0</v>
      </c>
      <c r="V60" s="145">
        <f>IF($N60="","",IF(SUMIF('[1]Címrend ÖN'!$Q:$Q,$N60,'[1]Címrend ÖN'!X:X)=0,0,SUMIF('[1]Címrend ÖN'!$Q:$Q,$N60,'[1]Címrend ÖN'!X:X)))</f>
        <v>0</v>
      </c>
      <c r="W60" s="9"/>
      <c r="X60" s="9"/>
      <c r="Y60" s="9"/>
    </row>
    <row r="61" spans="1:25" ht="11.25">
      <c r="A61" s="11"/>
      <c r="B61" s="11"/>
      <c r="C61" s="11"/>
      <c r="D61" s="11"/>
      <c r="E61" s="11"/>
      <c r="F61" s="82" t="s">
        <v>201</v>
      </c>
      <c r="G61" s="11"/>
      <c r="H61" s="11"/>
      <c r="I61" s="11"/>
      <c r="J61" s="11"/>
      <c r="K61" s="11"/>
      <c r="L61" s="11" t="s">
        <v>202</v>
      </c>
      <c r="M61" s="11"/>
      <c r="N61" s="108" t="s">
        <v>674</v>
      </c>
      <c r="O61" s="145">
        <f>IF($N61="","",IF(SUMIF('[1]Címrend ÖN'!$Q:$Q,$N61,'[1]Címrend ÖN'!S:S)=0,0,SUMIF('[1]Címrend ÖN'!$Q:$Q,$N61,'[1]Címrend ÖN'!S:S)))</f>
        <v>0</v>
      </c>
      <c r="P61" s="145">
        <f>IF($N61="","",IF(SUMIF('[1]Címrend ÖN'!$Q:$Q,$N61,'[1]Címrend ÖN'!T:T)=0,0,SUMIF('[1]Címrend ÖN'!$Q:$Q,$N61,'[1]Címrend ÖN'!T:T)))</f>
        <v>0</v>
      </c>
      <c r="Q61" s="145">
        <f>IF($N61="","",IF(SUMIF('[1]Címrend ÖN'!$Q:$Q,$N61,'[1]Címrend ÖN'!U:U)=0,0,SUMIF('[1]Címrend ÖN'!$Q:$Q,$N61,'[1]Címrend ÖN'!U:U)))</f>
        <v>0</v>
      </c>
      <c r="R61" s="171">
        <f t="shared" si="0"/>
        <v>0</v>
      </c>
      <c r="S61" s="140"/>
      <c r="T61" s="145">
        <f>IF($N61="","",IF(SUMIF('[1]Címrend ÖN'!$Q:$Q,$N61,'[1]Címrend ÖN'!V:V)=0,0,SUMIF('[1]Címrend ÖN'!$Q:$Q,$N61,'[1]Címrend ÖN'!V:V)))</f>
        <v>0</v>
      </c>
      <c r="U61" s="145">
        <f t="shared" si="3"/>
        <v>0</v>
      </c>
      <c r="V61" s="145">
        <f>IF($N61="","",IF(SUMIF('[1]Címrend ÖN'!$Q:$Q,$N61,'[1]Címrend ÖN'!X:X)=0,0,SUMIF('[1]Címrend ÖN'!$Q:$Q,$N61,'[1]Címrend ÖN'!X:X)))</f>
        <v>0</v>
      </c>
      <c r="W61" s="9"/>
      <c r="X61" s="9"/>
      <c r="Y61" s="9"/>
    </row>
    <row r="62" spans="1:25" ht="11.25">
      <c r="A62" s="11"/>
      <c r="B62" s="11"/>
      <c r="C62" s="11"/>
      <c r="D62" s="11"/>
      <c r="E62" s="11"/>
      <c r="F62" s="83" t="s">
        <v>203</v>
      </c>
      <c r="G62" s="11"/>
      <c r="H62" s="11"/>
      <c r="I62" s="11"/>
      <c r="J62" s="11"/>
      <c r="K62" s="11"/>
      <c r="L62" s="11" t="s">
        <v>204</v>
      </c>
      <c r="M62" s="11"/>
      <c r="N62" s="108" t="s">
        <v>675</v>
      </c>
      <c r="O62" s="145">
        <f>IF($N62="","",IF(SUMIF('[1]Címrend ÖN'!$Q:$Q,$N62,'[1]Címrend ÖN'!S:S)=0,0,SUMIF('[1]Címrend ÖN'!$Q:$Q,$N62,'[1]Címrend ÖN'!S:S)))</f>
        <v>0</v>
      </c>
      <c r="P62" s="145">
        <f>IF($N62="","",IF(SUMIF('[1]Címrend ÖN'!$Q:$Q,$N62,'[1]Címrend ÖN'!T:T)=0,0,SUMIF('[1]Címrend ÖN'!$Q:$Q,$N62,'[1]Címrend ÖN'!T:T)))</f>
        <v>6000</v>
      </c>
      <c r="Q62" s="145">
        <v>6000</v>
      </c>
      <c r="R62" s="171">
        <f t="shared" si="0"/>
        <v>1</v>
      </c>
      <c r="S62" s="140"/>
      <c r="T62" s="145">
        <v>0</v>
      </c>
      <c r="U62" s="145">
        <f t="shared" si="3"/>
        <v>6000</v>
      </c>
      <c r="V62" s="145">
        <f>IF($N62="","",IF(SUMIF('[1]Címrend ÖN'!$Q:$Q,$N62,'[1]Címrend ÖN'!X:X)=0,0,SUMIF('[1]Címrend ÖN'!$Q:$Q,$N62,'[1]Címrend ÖN'!X:X)))</f>
        <v>0</v>
      </c>
      <c r="W62" s="9"/>
      <c r="X62" s="9"/>
      <c r="Y62" s="9"/>
    </row>
    <row r="63" spans="1:25" ht="11.25">
      <c r="A63" s="11"/>
      <c r="B63" s="11"/>
      <c r="C63" s="11"/>
      <c r="D63" s="11"/>
      <c r="E63" s="11"/>
      <c r="F63" s="83" t="s">
        <v>205</v>
      </c>
      <c r="G63" s="11"/>
      <c r="H63" s="11"/>
      <c r="I63" s="11"/>
      <c r="J63" s="11"/>
      <c r="K63" s="11"/>
      <c r="L63" s="11" t="s">
        <v>206</v>
      </c>
      <c r="M63" s="11"/>
      <c r="N63" s="108" t="s">
        <v>676</v>
      </c>
      <c r="O63" s="145">
        <f>IF($N63="","",IF(SUMIF('[1]Címrend ÖN'!$Q:$Q,$N63,'[1]Címrend ÖN'!S:S)=0,0,SUMIF('[1]Címrend ÖN'!$Q:$Q,$N63,'[1]Címrend ÖN'!S:S)))</f>
        <v>0</v>
      </c>
      <c r="P63" s="145">
        <f>IF($N63="","",IF(SUMIF('[1]Címrend ÖN'!$Q:$Q,$N63,'[1]Címrend ÖN'!T:T)=0,0,SUMIF('[1]Címrend ÖN'!$Q:$Q,$N63,'[1]Címrend ÖN'!T:T)))</f>
        <v>0</v>
      </c>
      <c r="Q63" s="145">
        <f>IF($N63="","",IF(SUMIF('[1]Címrend ÖN'!$Q:$Q,$N63,'[1]Címrend ÖN'!U:U)=0,0,SUMIF('[1]Címrend ÖN'!$Q:$Q,$N63,'[1]Címrend ÖN'!U:U)))</f>
        <v>0</v>
      </c>
      <c r="R63" s="171">
        <f t="shared" si="0"/>
        <v>0</v>
      </c>
      <c r="S63" s="140"/>
      <c r="T63" s="145">
        <f>IF($N63="","",IF(SUMIF('[1]Címrend ÖN'!$Q:$Q,$N63,'[1]Címrend ÖN'!V:V)=0,0,SUMIF('[1]Címrend ÖN'!$Q:$Q,$N63,'[1]Címrend ÖN'!V:V)))</f>
        <v>0</v>
      </c>
      <c r="U63" s="145">
        <f t="shared" si="3"/>
        <v>0</v>
      </c>
      <c r="V63" s="145">
        <f>IF($N63="","",IF(SUMIF('[1]Címrend ÖN'!$Q:$Q,$N63,'[1]Címrend ÖN'!X:X)=0,0,SUMIF('[1]Címrend ÖN'!$Q:$Q,$N63,'[1]Címrend ÖN'!X:X)))</f>
        <v>0</v>
      </c>
      <c r="W63" s="9"/>
      <c r="X63" s="9"/>
      <c r="Y63" s="9"/>
    </row>
    <row r="64" spans="1:25" ht="11.25">
      <c r="A64" s="11"/>
      <c r="B64" s="11"/>
      <c r="C64" s="11"/>
      <c r="D64" s="11"/>
      <c r="E64" s="11"/>
      <c r="F64" s="100" t="s">
        <v>515</v>
      </c>
      <c r="K64" s="11"/>
      <c r="L64" s="11" t="s">
        <v>518</v>
      </c>
      <c r="M64" s="11"/>
      <c r="N64" s="108" t="s">
        <v>677</v>
      </c>
      <c r="O64" s="145">
        <f>IF($N64="","",IF(SUMIF('[1]Címrend ÖN'!$Q:$Q,$N64,'[1]Címrend ÖN'!S:S)=0,0,SUMIF('[1]Címrend ÖN'!$Q:$Q,$N64,'[1]Címrend ÖN'!S:S)))</f>
        <v>0</v>
      </c>
      <c r="P64" s="145">
        <f>IF($N64="","",IF(SUMIF('[1]Címrend ÖN'!$Q:$Q,$N64,'[1]Címrend ÖN'!T:T)=0,0,SUMIF('[1]Címrend ÖN'!$Q:$Q,$N64,'[1]Címrend ÖN'!T:T)))</f>
        <v>0</v>
      </c>
      <c r="Q64" s="145">
        <f>IF($N64="","",IF(SUMIF('[1]Címrend ÖN'!$Q:$Q,$N64,'[1]Címrend ÖN'!U:U)=0,0,SUMIF('[1]Címrend ÖN'!$Q:$Q,$N64,'[1]Címrend ÖN'!U:U)))</f>
        <v>0</v>
      </c>
      <c r="R64" s="171">
        <f t="shared" si="0"/>
        <v>0</v>
      </c>
      <c r="S64" s="140"/>
      <c r="T64" s="145">
        <f>IF($N64="","",IF(SUMIF('[1]Címrend ÖN'!$Q:$Q,$N64,'[1]Címrend ÖN'!V:V)=0,0,SUMIF('[1]Címrend ÖN'!$Q:$Q,$N64,'[1]Címrend ÖN'!V:V)))</f>
        <v>0</v>
      </c>
      <c r="U64" s="145">
        <f t="shared" si="3"/>
        <v>0</v>
      </c>
      <c r="V64" s="145">
        <f>IF($N64="","",IF(SUMIF('[1]Címrend ÖN'!$Q:$Q,$N64,'[1]Címrend ÖN'!X:X)=0,0,SUMIF('[1]Címrend ÖN'!$Q:$Q,$N64,'[1]Címrend ÖN'!X:X)))</f>
        <v>0</v>
      </c>
      <c r="W64" s="9"/>
      <c r="X64" s="9"/>
      <c r="Y64" s="9"/>
    </row>
    <row r="65" spans="1:25" ht="11.25">
      <c r="A65" s="11"/>
      <c r="B65" s="11"/>
      <c r="C65" s="11"/>
      <c r="D65" s="11"/>
      <c r="E65" s="11"/>
      <c r="F65" s="100" t="s">
        <v>542</v>
      </c>
      <c r="K65" s="11"/>
      <c r="L65" s="108" t="s">
        <v>544</v>
      </c>
      <c r="M65" s="11"/>
      <c r="N65" s="108" t="s">
        <v>679</v>
      </c>
      <c r="O65" s="145">
        <f>IF($N65="","",IF(SUMIF('[1]Címrend ÖN'!$Q:$Q,$N65,'[1]Címrend ÖN'!S:S)=0,0,SUMIF('[1]Címrend ÖN'!$Q:$Q,$N65,'[1]Címrend ÖN'!S:S)))</f>
        <v>0</v>
      </c>
      <c r="P65" s="145">
        <f>IF($N65="","",IF(SUMIF('[1]Címrend ÖN'!$Q:$Q,$N65,'[1]Címrend ÖN'!T:T)=0,0,SUMIF('[1]Címrend ÖN'!$Q:$Q,$N65,'[1]Címrend ÖN'!T:T)))</f>
        <v>1319816</v>
      </c>
      <c r="Q65" s="145">
        <v>1319816</v>
      </c>
      <c r="R65" s="171">
        <f t="shared" si="0"/>
        <v>1</v>
      </c>
      <c r="S65" s="140"/>
      <c r="T65" s="145">
        <v>0</v>
      </c>
      <c r="U65" s="145">
        <f t="shared" si="3"/>
        <v>1319816</v>
      </c>
      <c r="V65" s="145">
        <f>IF($N65="","",IF(SUMIF('[1]Címrend ÖN'!$Q:$Q,$N65,'[1]Címrend ÖN'!X:X)=0,0,SUMIF('[1]Címrend ÖN'!$Q:$Q,$N65,'[1]Címrend ÖN'!X:X)))</f>
        <v>0</v>
      </c>
      <c r="W65" s="9"/>
      <c r="X65" s="9"/>
      <c r="Y65" s="9"/>
    </row>
    <row r="66" spans="1:25" ht="11.25">
      <c r="A66" s="11"/>
      <c r="B66" s="11"/>
      <c r="C66" s="11"/>
      <c r="D66" s="11"/>
      <c r="E66" s="11"/>
      <c r="F66" s="100" t="s">
        <v>543</v>
      </c>
      <c r="K66" s="11"/>
      <c r="L66" s="108" t="s">
        <v>545</v>
      </c>
      <c r="M66" s="11"/>
      <c r="N66" s="108" t="s">
        <v>678</v>
      </c>
      <c r="O66" s="145">
        <f>IF($N66="","",IF(SUMIF('[1]Címrend ÖN'!$Q:$Q,$N66,'[1]Címrend ÖN'!S:S)=0,0,SUMIF('[1]Címrend ÖN'!$Q:$Q,$N66,'[1]Címrend ÖN'!S:S)))</f>
        <v>0</v>
      </c>
      <c r="P66" s="145">
        <f>IF($N66="","",IF(SUMIF('[1]Címrend ÖN'!$Q:$Q,$N66,'[1]Címrend ÖN'!T:T)=0,0,SUMIF('[1]Címrend ÖN'!$Q:$Q,$N66,'[1]Címrend ÖN'!T:T)))</f>
        <v>1225459</v>
      </c>
      <c r="Q66" s="145">
        <v>1225459</v>
      </c>
      <c r="R66" s="171">
        <f t="shared" si="0"/>
        <v>1</v>
      </c>
      <c r="S66" s="140"/>
      <c r="T66" s="145">
        <v>0</v>
      </c>
      <c r="U66" s="145">
        <f t="shared" si="3"/>
        <v>1225459</v>
      </c>
      <c r="V66" s="145">
        <f>IF($N66="","",IF(SUMIF('[1]Címrend ÖN'!$Q:$Q,$N66,'[1]Címrend ÖN'!X:X)=0,0,SUMIF('[1]Címrend ÖN'!$Q:$Q,$N66,'[1]Címrend ÖN'!X:X)))</f>
        <v>0</v>
      </c>
      <c r="W66" s="9"/>
      <c r="X66" s="9"/>
      <c r="Y66" s="9"/>
    </row>
    <row r="67" spans="1:25" ht="11.25">
      <c r="A67" s="11"/>
      <c r="B67" s="11"/>
      <c r="C67" s="11"/>
      <c r="D67" s="11"/>
      <c r="E67" s="11"/>
      <c r="F67" s="17" t="s">
        <v>207</v>
      </c>
      <c r="G67" s="17"/>
      <c r="H67" s="17"/>
      <c r="I67" s="17"/>
      <c r="J67" s="17"/>
      <c r="K67" s="18"/>
      <c r="L67" s="18" t="s">
        <v>208</v>
      </c>
      <c r="M67" s="150" t="s">
        <v>209</v>
      </c>
      <c r="N67" s="17"/>
      <c r="O67" s="149">
        <f>SUM(O58,O59,O60,O61,O62,O63,O64,O65,O66)</f>
        <v>7500000</v>
      </c>
      <c r="P67" s="149">
        <f>SUM(P58,P59,P60,P61,P62,P63,P64,P65,P66)</f>
        <v>10868275</v>
      </c>
      <c r="Q67" s="149">
        <f>SUM(Q58,Q59,Q60,Q61,Q62,Q63,Q64,Q65,Q66)</f>
        <v>10867706</v>
      </c>
      <c r="R67" s="176">
        <f t="shared" si="0"/>
        <v>0.9999476457855547</v>
      </c>
      <c r="S67" s="140"/>
      <c r="T67" s="149">
        <f>SUM(T58,T59,T60,T61,T62,T63,T64,T65,T66)</f>
        <v>0</v>
      </c>
      <c r="U67" s="149">
        <f>SUM(U58,U59,U60,U61,U62,U63,U64,U65,U66)</f>
        <v>10867706</v>
      </c>
      <c r="V67" s="149">
        <f>SUM(V58,V59,V60,V61,V62,V63,V64,V65,V66)</f>
        <v>0</v>
      </c>
      <c r="W67" s="9"/>
      <c r="X67" s="9"/>
      <c r="Y67" s="9"/>
    </row>
    <row r="68" spans="1:25" s="25" customFormat="1" ht="11.25">
      <c r="A68" s="26"/>
      <c r="B68" s="26"/>
      <c r="C68" s="42"/>
      <c r="D68" s="26"/>
      <c r="E68" s="26" t="s">
        <v>23</v>
      </c>
      <c r="F68" s="26"/>
      <c r="G68" s="26"/>
      <c r="H68" s="26"/>
      <c r="I68" s="26"/>
      <c r="J68" s="26"/>
      <c r="K68" s="26" t="s">
        <v>210</v>
      </c>
      <c r="L68" s="26"/>
      <c r="M68" s="26" t="s">
        <v>159</v>
      </c>
      <c r="N68" s="26"/>
      <c r="O68" s="28">
        <f>SUM(O67,O56,O43,O38,O37,O36)</f>
        <v>302140000</v>
      </c>
      <c r="P68" s="28">
        <f>SUM(P67,P56,P43,P38,P37,P36)</f>
        <v>370704608</v>
      </c>
      <c r="Q68" s="28">
        <f>SUM(Q67,Q56,Q43,Q38,Q37,Q36)</f>
        <v>370704039</v>
      </c>
      <c r="R68" s="172">
        <f t="shared" si="0"/>
        <v>0.999998465085171</v>
      </c>
      <c r="S68" s="41"/>
      <c r="T68" s="28">
        <f>SUM(T67,T56,T43,T38,T37,T36)</f>
        <v>0</v>
      </c>
      <c r="U68" s="28">
        <f>SUM(U67,U56,U43,U38,U37,U36)</f>
        <v>370704039</v>
      </c>
      <c r="V68" s="28">
        <f>SUM(V67,V56,V43,V38,V37,V36)</f>
        <v>0</v>
      </c>
      <c r="W68" s="40"/>
      <c r="X68" s="40"/>
      <c r="Y68" s="16"/>
    </row>
    <row r="69" spans="1:25" s="29" customFormat="1" ht="11.25">
      <c r="A69" s="26"/>
      <c r="B69" s="26"/>
      <c r="C69" s="26"/>
      <c r="D69" s="26"/>
      <c r="E69" s="26" t="s">
        <v>26</v>
      </c>
      <c r="F69" s="26"/>
      <c r="G69" s="26"/>
      <c r="H69" s="26"/>
      <c r="I69" s="26"/>
      <c r="J69" s="26"/>
      <c r="K69" s="26" t="s">
        <v>213</v>
      </c>
      <c r="L69" s="26"/>
      <c r="M69" s="26" t="s">
        <v>212</v>
      </c>
      <c r="N69" s="133" t="s">
        <v>212</v>
      </c>
      <c r="O69" s="28">
        <f>IF($N69="","",IF(SUMIF('[1]Címrend ÖN'!$Q:$Q,$N69,'[1]Címrend ÖN'!S:S)=0,0,SUMIF('[1]Címrend ÖN'!$Q:$Q,$N69,'[1]Címrend ÖN'!S:S)))</f>
        <v>141262728</v>
      </c>
      <c r="P69" s="28">
        <f>IF($N69="","",IF(SUMIF('[1]Címrend ÖN'!$Q:$Q,$N69,'[1]Címrend ÖN'!T:T)=0,0,SUMIF('[1]Címrend ÖN'!$Q:$Q,$N69,'[1]Címrend ÖN'!T:T)))</f>
        <v>170373690</v>
      </c>
      <c r="Q69" s="28">
        <v>89851179</v>
      </c>
      <c r="R69" s="172">
        <f t="shared" si="0"/>
        <v>0.5273770791722595</v>
      </c>
      <c r="S69" s="41"/>
      <c r="T69" s="28">
        <v>0</v>
      </c>
      <c r="U69" s="28">
        <f>Q69-V69</f>
        <v>44933157</v>
      </c>
      <c r="V69" s="28">
        <v>44918022</v>
      </c>
      <c r="W69" s="16"/>
      <c r="X69" s="16"/>
      <c r="Y69" s="16"/>
    </row>
    <row r="70" spans="1:25" s="112" customFormat="1" ht="11.25">
      <c r="A70" s="44"/>
      <c r="B70" s="44"/>
      <c r="C70" s="18"/>
      <c r="D70" s="44"/>
      <c r="E70" s="108" t="s">
        <v>30</v>
      </c>
      <c r="F70" s="108"/>
      <c r="G70" s="108"/>
      <c r="H70" s="108"/>
      <c r="I70" s="108"/>
      <c r="J70" s="108"/>
      <c r="K70" s="108" t="s">
        <v>214</v>
      </c>
      <c r="L70" s="108"/>
      <c r="M70" s="108"/>
      <c r="N70" s="108"/>
      <c r="O70" s="145"/>
      <c r="P70" s="145"/>
      <c r="Q70" s="145"/>
      <c r="R70" s="171">
        <f t="shared" si="0"/>
      </c>
      <c r="S70" s="140"/>
      <c r="T70" s="145"/>
      <c r="U70" s="145"/>
      <c r="V70" s="145"/>
      <c r="W70" s="146"/>
      <c r="X70" s="146"/>
      <c r="Y70" s="146"/>
    </row>
    <row r="71" spans="6:25" s="11" customFormat="1" ht="11.25">
      <c r="F71" s="42" t="s">
        <v>19</v>
      </c>
      <c r="G71" s="42"/>
      <c r="H71" s="42"/>
      <c r="I71" s="42"/>
      <c r="J71" s="42"/>
      <c r="K71" s="42"/>
      <c r="L71" s="42" t="s">
        <v>216</v>
      </c>
      <c r="M71" s="26" t="s">
        <v>217</v>
      </c>
      <c r="N71" s="42" t="s">
        <v>217</v>
      </c>
      <c r="O71" s="163">
        <f>IF($N71="","",IF(SUMIF('[1]Címrend ÖN'!$Q:$Q,$N71,'[1]Címrend ÖN'!S:S)=0,0,SUMIF('[1]Címrend ÖN'!$Q:$Q,$N71,'[1]Címrend ÖN'!S:S)))</f>
        <v>0</v>
      </c>
      <c r="P71" s="163">
        <f>IF($N71="","",IF(SUMIF('[1]Címrend ÖN'!$Q:$Q,$N71,'[1]Címrend ÖN'!T:T)=0,0,SUMIF('[1]Címrend ÖN'!$Q:$Q,$N71,'[1]Címrend ÖN'!T:T)))</f>
        <v>0</v>
      </c>
      <c r="Q71" s="163">
        <f>IF($N71="","",IF(SUMIF('[1]Címrend ÖN'!$Q:$Q,$N71,'[1]Címrend ÖN'!U:U)=0,0,SUMIF('[1]Címrend ÖN'!$Q:$Q,$N71,'[1]Címrend ÖN'!U:U)))</f>
        <v>0</v>
      </c>
      <c r="R71" s="173">
        <f t="shared" si="0"/>
        <v>0</v>
      </c>
      <c r="S71" s="140"/>
      <c r="T71" s="163">
        <f>IF($N71="","",IF(SUMIF('[1]Címrend ÖN'!$Q:$Q,$N71,'[1]Címrend ÖN'!V:V)=0,0,SUMIF('[1]Címrend ÖN'!$Q:$Q,$N71,'[1]Címrend ÖN'!V:V)))</f>
        <v>0</v>
      </c>
      <c r="U71" s="163">
        <f>IF($N71="","",IF(SUMIF('[1]Címrend ÖN'!$Q:$Q,$N71,'[1]Címrend ÖN'!W:W)=0,0,SUMIF('[1]Címrend ÖN'!$Q:$Q,$N71,'[1]Címrend ÖN'!W:W)))</f>
        <v>0</v>
      </c>
      <c r="V71" s="163">
        <f>IF($N71="","",IF(SUMIF('[1]Címrend ÖN'!$Q:$Q,$N71,'[1]Címrend ÖN'!X:X)=0,0,SUMIF('[1]Címrend ÖN'!$Q:$Q,$N71,'[1]Címrend ÖN'!X:X)))</f>
        <v>0</v>
      </c>
      <c r="W71" s="8"/>
      <c r="X71" s="8"/>
      <c r="Y71" s="8"/>
    </row>
    <row r="72" spans="6:25" s="11" customFormat="1" ht="11.25">
      <c r="F72" s="42" t="s">
        <v>23</v>
      </c>
      <c r="G72" s="42"/>
      <c r="H72" s="42"/>
      <c r="I72" s="42"/>
      <c r="J72" s="42"/>
      <c r="K72" s="42"/>
      <c r="L72" s="42" t="s">
        <v>420</v>
      </c>
      <c r="M72" s="26" t="s">
        <v>223</v>
      </c>
      <c r="N72" s="42" t="s">
        <v>223</v>
      </c>
      <c r="O72" s="163">
        <f>IF($N72="","",IF(SUMIF('[1]Címrend ÖN'!$Q:$Q,$N72,'[1]Címrend ÖN'!S:S)=0,0,SUMIF('[1]Címrend ÖN'!$Q:$Q,$N72,'[1]Címrend ÖN'!S:S)))</f>
        <v>0</v>
      </c>
      <c r="P72" s="163">
        <f>IF($N72="","",IF(SUMIF('[1]Címrend ÖN'!$Q:$Q,$N72,'[1]Címrend ÖN'!T:T)=0,0,SUMIF('[1]Címrend ÖN'!$Q:$Q,$N72,'[1]Címrend ÖN'!T:T)))</f>
        <v>0</v>
      </c>
      <c r="Q72" s="163">
        <f>IF($N72="","",IF(SUMIF('[1]Címrend ÖN'!$Q:$Q,$N72,'[1]Címrend ÖN'!U:U)=0,0,SUMIF('[1]Címrend ÖN'!$Q:$Q,$N72,'[1]Címrend ÖN'!U:U)))</f>
        <v>0</v>
      </c>
      <c r="R72" s="173">
        <f t="shared" si="0"/>
        <v>0</v>
      </c>
      <c r="S72" s="140"/>
      <c r="T72" s="163">
        <f>IF($N72="","",IF(SUMIF('[1]Címrend ÖN'!$Q:$Q,$N72,'[1]Címrend ÖN'!V:V)=0,0,SUMIF('[1]Címrend ÖN'!$Q:$Q,$N72,'[1]Címrend ÖN'!V:V)))</f>
        <v>0</v>
      </c>
      <c r="U72" s="163">
        <f>IF($N72="","",IF(SUMIF('[1]Címrend ÖN'!$Q:$Q,$N72,'[1]Címrend ÖN'!W:W)=0,0,SUMIF('[1]Címrend ÖN'!$Q:$Q,$N72,'[1]Címrend ÖN'!W:W)))</f>
        <v>0</v>
      </c>
      <c r="V72" s="163">
        <f>IF($N72="","",IF(SUMIF('[1]Címrend ÖN'!$Q:$Q,$N72,'[1]Címrend ÖN'!X:X)=0,0,SUMIF('[1]Címrend ÖN'!$Q:$Q,$N72,'[1]Címrend ÖN'!X:X)))</f>
        <v>0</v>
      </c>
      <c r="W72" s="8"/>
      <c r="X72" s="8"/>
      <c r="Y72" s="8"/>
    </row>
    <row r="73" spans="6:25" s="11" customFormat="1" ht="11.25">
      <c r="F73" s="42" t="s">
        <v>26</v>
      </c>
      <c r="G73" s="42"/>
      <c r="H73" s="42"/>
      <c r="I73" s="42"/>
      <c r="J73" s="42"/>
      <c r="K73" s="42"/>
      <c r="L73" s="42" t="s">
        <v>421</v>
      </c>
      <c r="M73" s="26" t="s">
        <v>231</v>
      </c>
      <c r="N73" s="42" t="s">
        <v>231</v>
      </c>
      <c r="O73" s="163">
        <f>IF($N73="","",IF(SUMIF('[1]Címrend ÖN'!$Q:$Q,$N73,'[1]Címrend ÖN'!S:S)=0,0,SUMIF('[1]Címrend ÖN'!$Q:$Q,$N73,'[1]Címrend ÖN'!S:S)))</f>
        <v>0</v>
      </c>
      <c r="P73" s="163">
        <f>IF($N73="","",IF(SUMIF('[1]Címrend ÖN'!$Q:$Q,$N73,'[1]Címrend ÖN'!T:T)=0,0,SUMIF('[1]Címrend ÖN'!$Q:$Q,$N73,'[1]Címrend ÖN'!T:T)))</f>
        <v>0</v>
      </c>
      <c r="Q73" s="163">
        <f>IF($N73="","",IF(SUMIF('[1]Címrend ÖN'!$Q:$Q,$N73,'[1]Címrend ÖN'!U:U)=0,0,SUMIF('[1]Címrend ÖN'!$Q:$Q,$N73,'[1]Címrend ÖN'!U:U)))</f>
        <v>0</v>
      </c>
      <c r="R73" s="173">
        <f t="shared" si="0"/>
        <v>0</v>
      </c>
      <c r="S73" s="140"/>
      <c r="T73" s="163">
        <f>IF($N73="","",IF(SUMIF('[1]Címrend ÖN'!$Q:$Q,$N73,'[1]Címrend ÖN'!V:V)=0,0,SUMIF('[1]Címrend ÖN'!$Q:$Q,$N73,'[1]Címrend ÖN'!V:V)))</f>
        <v>0</v>
      </c>
      <c r="U73" s="163">
        <f>IF($N73="","",IF(SUMIF('[1]Címrend ÖN'!$Q:$Q,$N73,'[1]Címrend ÖN'!W:W)=0,0,SUMIF('[1]Címrend ÖN'!$Q:$Q,$N73,'[1]Címrend ÖN'!W:W)))</f>
        <v>0</v>
      </c>
      <c r="V73" s="163">
        <f>IF($N73="","",IF(SUMIF('[1]Címrend ÖN'!$Q:$Q,$N73,'[1]Címrend ÖN'!X:X)=0,0,SUMIF('[1]Címrend ÖN'!$Q:$Q,$N73,'[1]Címrend ÖN'!X:X)))</f>
        <v>0</v>
      </c>
      <c r="W73" s="8"/>
      <c r="X73" s="8"/>
      <c r="Y73" s="8"/>
    </row>
    <row r="74" spans="1:25" ht="11.25">
      <c r="A74" s="11"/>
      <c r="B74" s="11"/>
      <c r="C74" s="11"/>
      <c r="D74" s="11"/>
      <c r="E74" s="11"/>
      <c r="F74" s="11" t="s">
        <v>30</v>
      </c>
      <c r="G74" s="11"/>
      <c r="H74" s="11"/>
      <c r="I74" s="11"/>
      <c r="J74" s="11"/>
      <c r="K74" s="11"/>
      <c r="L74" s="19" t="s">
        <v>218</v>
      </c>
      <c r="M74" s="25"/>
      <c r="N74" s="11"/>
      <c r="O74" s="145"/>
      <c r="P74" s="145"/>
      <c r="Q74" s="145">
        <f>SUM(O74:P74)</f>
        <v>0</v>
      </c>
      <c r="R74" s="171">
        <f t="shared" si="0"/>
        <v>0</v>
      </c>
      <c r="S74" s="140"/>
      <c r="T74" s="145"/>
      <c r="U74" s="145"/>
      <c r="V74" s="145"/>
      <c r="W74" s="9"/>
      <c r="X74" s="9"/>
      <c r="Y74" s="9"/>
    </row>
    <row r="75" spans="1:25" ht="11.25">
      <c r="A75" s="11"/>
      <c r="B75" s="11"/>
      <c r="C75" s="11"/>
      <c r="D75" s="11"/>
      <c r="E75" s="11"/>
      <c r="F75" s="99" t="s">
        <v>167</v>
      </c>
      <c r="G75" s="11"/>
      <c r="J75" s="11"/>
      <c r="K75" s="11"/>
      <c r="L75" s="108" t="s">
        <v>219</v>
      </c>
      <c r="M75" s="25"/>
      <c r="N75" s="108" t="s">
        <v>680</v>
      </c>
      <c r="O75" s="145">
        <f>IF($N75="","",IF(SUMIF('[1]Címrend ÖN'!$Q:$Q,$N75,'[1]Címrend ÖN'!S:S)=0,0,SUMIF('[1]Címrend ÖN'!$Q:$Q,$N75,'[1]Címrend ÖN'!S:S)))</f>
        <v>0</v>
      </c>
      <c r="P75" s="145">
        <f>IF($N75="","",IF(SUMIF('[1]Címrend ÖN'!$Q:$Q,$N75,'[1]Címrend ÖN'!T:T)=0,0,SUMIF('[1]Címrend ÖN'!$Q:$Q,$N75,'[1]Címrend ÖN'!T:T)))</f>
        <v>0</v>
      </c>
      <c r="Q75" s="145">
        <f>IF($N75="","",IF(SUMIF('[1]Címrend ÖN'!$Q:$Q,$N75,'[1]Címrend ÖN'!U:U)=0,0,SUMIF('[1]Címrend ÖN'!$Q:$Q,$N75,'[1]Címrend ÖN'!U:U)))</f>
        <v>0</v>
      </c>
      <c r="R75" s="171">
        <f aca="true" t="shared" si="4" ref="R75:R110">IF(Q75="","",IF(Q75=0,0,Q75/P75))</f>
        <v>0</v>
      </c>
      <c r="S75" s="140"/>
      <c r="T75" s="145">
        <f>IF($N75="","",IF(SUMIF('[1]Címrend ÖN'!$Q:$Q,$N75,'[1]Címrend ÖN'!V:V)=0,0,SUMIF('[1]Címrend ÖN'!$Q:$Q,$N75,'[1]Címrend ÖN'!V:V)))</f>
        <v>0</v>
      </c>
      <c r="U75" s="145">
        <f>IF($N75="","",IF(SUMIF('[1]Címrend ÖN'!$Q:$Q,$N75,'[1]Címrend ÖN'!W:W)=0,0,SUMIF('[1]Címrend ÖN'!$Q:$Q,$N75,'[1]Címrend ÖN'!W:W)))</f>
        <v>0</v>
      </c>
      <c r="V75" s="145">
        <f>IF($N75="","",IF(SUMIF('[1]Címrend ÖN'!$Q:$Q,$N75,'[1]Címrend ÖN'!X:X)=0,0,SUMIF('[1]Címrend ÖN'!$Q:$Q,$N75,'[1]Címrend ÖN'!X:X)))</f>
        <v>0</v>
      </c>
      <c r="W75" s="9"/>
      <c r="X75" s="9"/>
      <c r="Y75" s="9"/>
    </row>
    <row r="76" spans="1:25" ht="11.25">
      <c r="A76" s="11"/>
      <c r="B76" s="11"/>
      <c r="C76" s="11"/>
      <c r="D76" s="11"/>
      <c r="E76" s="11"/>
      <c r="F76" s="99" t="s">
        <v>169</v>
      </c>
      <c r="G76" s="11"/>
      <c r="J76" s="11"/>
      <c r="K76" s="11"/>
      <c r="L76" s="108" t="s">
        <v>464</v>
      </c>
      <c r="M76" s="25"/>
      <c r="N76" s="108" t="s">
        <v>686</v>
      </c>
      <c r="O76" s="145">
        <f>IF($N76="","",IF(SUMIF('[1]Címrend ÖN'!$Q:$Q,$N76,'[1]Címrend ÖN'!S:S)=0,0,SUMIF('[1]Címrend ÖN'!$Q:$Q,$N76,'[1]Címrend ÖN'!S:S)))</f>
        <v>0</v>
      </c>
      <c r="P76" s="145">
        <f>IF($N76="","",IF(SUMIF('[1]Címrend ÖN'!$Q:$Q,$N76,'[1]Címrend ÖN'!T:T)=0,0,SUMIF('[1]Címrend ÖN'!$Q:$Q,$N76,'[1]Címrend ÖN'!T:T)))</f>
        <v>0</v>
      </c>
      <c r="Q76" s="145">
        <f>IF($N76="","",IF(SUMIF('[1]Címrend ÖN'!$Q:$Q,$N76,'[1]Címrend ÖN'!U:U)=0,0,SUMIF('[1]Címrend ÖN'!$Q:$Q,$N76,'[1]Címrend ÖN'!U:U)))</f>
        <v>0</v>
      </c>
      <c r="R76" s="171">
        <f t="shared" si="4"/>
        <v>0</v>
      </c>
      <c r="S76" s="140"/>
      <c r="T76" s="145">
        <f>IF($N76="","",IF(SUMIF('[1]Címrend ÖN'!$Q:$Q,$N76,'[1]Címrend ÖN'!V:V)=0,0,SUMIF('[1]Címrend ÖN'!$Q:$Q,$N76,'[1]Címrend ÖN'!V:V)))</f>
        <v>0</v>
      </c>
      <c r="U76" s="145">
        <f>IF($N76="","",IF(SUMIF('[1]Címrend ÖN'!$Q:$Q,$N76,'[1]Címrend ÖN'!W:W)=0,0,SUMIF('[1]Címrend ÖN'!$Q:$Q,$N76,'[1]Címrend ÖN'!W:W)))</f>
        <v>0</v>
      </c>
      <c r="V76" s="145">
        <f>IF($N76="","",IF(SUMIF('[1]Címrend ÖN'!$Q:$Q,$N76,'[1]Címrend ÖN'!X:X)=0,0,SUMIF('[1]Címrend ÖN'!$Q:$Q,$N76,'[1]Címrend ÖN'!X:X)))</f>
        <v>0</v>
      </c>
      <c r="W76" s="9"/>
      <c r="X76" s="9"/>
      <c r="Y76" s="9"/>
    </row>
    <row r="77" spans="1:25" ht="11.25">
      <c r="A77" s="11"/>
      <c r="B77" s="11"/>
      <c r="C77" s="11"/>
      <c r="D77" s="11"/>
      <c r="E77" s="11"/>
      <c r="F77" s="99" t="s">
        <v>170</v>
      </c>
      <c r="G77" s="11"/>
      <c r="J77" s="11"/>
      <c r="K77" s="11"/>
      <c r="L77" s="108" t="s">
        <v>465</v>
      </c>
      <c r="M77" s="25"/>
      <c r="N77" s="108" t="s">
        <v>681</v>
      </c>
      <c r="O77" s="145">
        <f>IF($N77="","",IF(SUMIF('[1]Címrend ÖN'!$Q:$Q,$N77,'[1]Címrend ÖN'!S:S)=0,0,SUMIF('[1]Címrend ÖN'!$Q:$Q,$N77,'[1]Címrend ÖN'!S:S)))</f>
        <v>0</v>
      </c>
      <c r="P77" s="145">
        <f>IF($N77="","",IF(SUMIF('[1]Címrend ÖN'!$Q:$Q,$N77,'[1]Címrend ÖN'!T:T)=0,0,SUMIF('[1]Címrend ÖN'!$Q:$Q,$N77,'[1]Címrend ÖN'!T:T)))</f>
        <v>0</v>
      </c>
      <c r="Q77" s="145">
        <f>IF($N77="","",IF(SUMIF('[1]Címrend ÖN'!$Q:$Q,$N77,'[1]Címrend ÖN'!U:U)=0,0,SUMIF('[1]Címrend ÖN'!$Q:$Q,$N77,'[1]Címrend ÖN'!U:U)))</f>
        <v>0</v>
      </c>
      <c r="R77" s="171">
        <f t="shared" si="4"/>
        <v>0</v>
      </c>
      <c r="S77" s="140"/>
      <c r="T77" s="145">
        <f>IF($N77="","",IF(SUMIF('[1]Címrend ÖN'!$Q:$Q,$N77,'[1]Címrend ÖN'!V:V)=0,0,SUMIF('[1]Címrend ÖN'!$Q:$Q,$N77,'[1]Címrend ÖN'!V:V)))</f>
        <v>0</v>
      </c>
      <c r="U77" s="145">
        <f>IF($N77="","",IF(SUMIF('[1]Címrend ÖN'!$Q:$Q,$N77,'[1]Címrend ÖN'!W:W)=0,0,SUMIF('[1]Címrend ÖN'!$Q:$Q,$N77,'[1]Címrend ÖN'!W:W)))</f>
        <v>0</v>
      </c>
      <c r="V77" s="145">
        <f>IF($N77="","",IF(SUMIF('[1]Címrend ÖN'!$Q:$Q,$N77,'[1]Címrend ÖN'!X:X)=0,0,SUMIF('[1]Címrend ÖN'!$Q:$Q,$N77,'[1]Címrend ÖN'!X:X)))</f>
        <v>0</v>
      </c>
      <c r="W77" s="9"/>
      <c r="X77" s="9"/>
      <c r="Y77" s="9"/>
    </row>
    <row r="78" spans="1:25" ht="11.25">
      <c r="A78" s="11"/>
      <c r="B78" s="11"/>
      <c r="C78" s="11"/>
      <c r="D78" s="11"/>
      <c r="E78" s="11"/>
      <c r="F78" s="99" t="s">
        <v>172</v>
      </c>
      <c r="G78" s="11"/>
      <c r="J78" s="11"/>
      <c r="K78" s="11"/>
      <c r="L78" s="108" t="s">
        <v>466</v>
      </c>
      <c r="M78" s="25"/>
      <c r="N78" s="108" t="s">
        <v>682</v>
      </c>
      <c r="O78" s="145">
        <f>IF($N78="","",IF(SUMIF('[1]Címrend ÖN'!$Q:$Q,$N78,'[1]Címrend ÖN'!S:S)=0,0,SUMIF('[1]Címrend ÖN'!$Q:$Q,$N78,'[1]Címrend ÖN'!S:S)))</f>
        <v>0</v>
      </c>
      <c r="P78" s="145">
        <f>IF($N78="","",IF(SUMIF('[1]Címrend ÖN'!$Q:$Q,$N78,'[1]Címrend ÖN'!T:T)=0,0,SUMIF('[1]Címrend ÖN'!$Q:$Q,$N78,'[1]Címrend ÖN'!T:T)))</f>
        <v>0</v>
      </c>
      <c r="Q78" s="145">
        <f>IF($N78="","",IF(SUMIF('[1]Címrend ÖN'!$Q:$Q,$N78,'[1]Címrend ÖN'!U:U)=0,0,SUMIF('[1]Címrend ÖN'!$Q:$Q,$N78,'[1]Címrend ÖN'!U:U)))</f>
        <v>0</v>
      </c>
      <c r="R78" s="171">
        <f t="shared" si="4"/>
        <v>0</v>
      </c>
      <c r="S78" s="140"/>
      <c r="T78" s="145">
        <f>IF($N78="","",IF(SUMIF('[1]Címrend ÖN'!$Q:$Q,$N78,'[1]Címrend ÖN'!V:V)=0,0,SUMIF('[1]Címrend ÖN'!$Q:$Q,$N78,'[1]Címrend ÖN'!V:V)))</f>
        <v>0</v>
      </c>
      <c r="U78" s="145">
        <f>IF($N78="","",IF(SUMIF('[1]Címrend ÖN'!$Q:$Q,$N78,'[1]Címrend ÖN'!W:W)=0,0,SUMIF('[1]Címrend ÖN'!$Q:$Q,$N78,'[1]Címrend ÖN'!W:W)))</f>
        <v>0</v>
      </c>
      <c r="V78" s="145">
        <f>IF($N78="","",IF(SUMIF('[1]Címrend ÖN'!$Q:$Q,$N78,'[1]Címrend ÖN'!X:X)=0,0,SUMIF('[1]Címrend ÖN'!$Q:$Q,$N78,'[1]Címrend ÖN'!X:X)))</f>
        <v>0</v>
      </c>
      <c r="W78" s="9"/>
      <c r="X78" s="9"/>
      <c r="Y78" s="9"/>
    </row>
    <row r="79" spans="1:25" ht="11.25">
      <c r="A79" s="11"/>
      <c r="B79" s="11"/>
      <c r="C79" s="11"/>
      <c r="D79" s="11"/>
      <c r="E79" s="11"/>
      <c r="F79" s="99" t="s">
        <v>467</v>
      </c>
      <c r="G79" s="11"/>
      <c r="J79" s="11"/>
      <c r="K79" s="11"/>
      <c r="L79" s="108" t="s">
        <v>468</v>
      </c>
      <c r="M79" s="25"/>
      <c r="N79" s="108" t="s">
        <v>683</v>
      </c>
      <c r="O79" s="145">
        <f>IF($N79="","",IF(SUMIF('[1]Címrend ÖN'!$Q:$Q,$N79,'[1]Címrend ÖN'!S:S)=0,0,SUMIF('[1]Címrend ÖN'!$Q:$Q,$N79,'[1]Címrend ÖN'!S:S)))</f>
        <v>0</v>
      </c>
      <c r="P79" s="145">
        <f>IF($N79="","",IF(SUMIF('[1]Címrend ÖN'!$Q:$Q,$N79,'[1]Címrend ÖN'!T:T)=0,0,SUMIF('[1]Címrend ÖN'!$Q:$Q,$N79,'[1]Címrend ÖN'!T:T)))</f>
        <v>0</v>
      </c>
      <c r="Q79" s="145">
        <f>IF($N79="","",IF(SUMIF('[1]Címrend ÖN'!$Q:$Q,$N79,'[1]Címrend ÖN'!U:U)=0,0,SUMIF('[1]Címrend ÖN'!$Q:$Q,$N79,'[1]Címrend ÖN'!U:U)))</f>
        <v>0</v>
      </c>
      <c r="R79" s="171">
        <f t="shared" si="4"/>
        <v>0</v>
      </c>
      <c r="S79" s="140"/>
      <c r="T79" s="145">
        <f>IF($N79="","",IF(SUMIF('[1]Címrend ÖN'!$Q:$Q,$N79,'[1]Címrend ÖN'!V:V)=0,0,SUMIF('[1]Címrend ÖN'!$Q:$Q,$N79,'[1]Címrend ÖN'!V:V)))</f>
        <v>0</v>
      </c>
      <c r="U79" s="145">
        <f>IF($N79="","",IF(SUMIF('[1]Címrend ÖN'!$Q:$Q,$N79,'[1]Címrend ÖN'!W:W)=0,0,SUMIF('[1]Címrend ÖN'!$Q:$Q,$N79,'[1]Címrend ÖN'!W:W)))</f>
        <v>0</v>
      </c>
      <c r="V79" s="145">
        <f>IF($N79="","",IF(SUMIF('[1]Címrend ÖN'!$Q:$Q,$N79,'[1]Címrend ÖN'!X:X)=0,0,SUMIF('[1]Címrend ÖN'!$Q:$Q,$N79,'[1]Címrend ÖN'!X:X)))</f>
        <v>0</v>
      </c>
      <c r="W79" s="9"/>
      <c r="X79" s="9"/>
      <c r="Y79" s="9"/>
    </row>
    <row r="80" spans="1:25" ht="11.25">
      <c r="A80" s="11"/>
      <c r="B80" s="11"/>
      <c r="C80" s="11"/>
      <c r="D80" s="11"/>
      <c r="E80" s="11"/>
      <c r="F80" s="99" t="s">
        <v>469</v>
      </c>
      <c r="G80" s="11"/>
      <c r="J80" s="11"/>
      <c r="K80" s="11"/>
      <c r="L80" s="108" t="s">
        <v>220</v>
      </c>
      <c r="M80" s="25"/>
      <c r="N80" s="108" t="s">
        <v>684</v>
      </c>
      <c r="O80" s="145">
        <f>IF($N80="","",IF(SUMIF('[1]Címrend ÖN'!$Q:$Q,$N80,'[1]Címrend ÖN'!S:S)=0,0,SUMIF('[1]Címrend ÖN'!$Q:$Q,$N80,'[1]Címrend ÖN'!S:S)))</f>
        <v>0</v>
      </c>
      <c r="P80" s="145">
        <f>IF($N80="","",IF(SUMIF('[1]Címrend ÖN'!$Q:$Q,$N80,'[1]Címrend ÖN'!T:T)=0,0,SUMIF('[1]Címrend ÖN'!$Q:$Q,$N80,'[1]Címrend ÖN'!T:T)))</f>
        <v>0</v>
      </c>
      <c r="Q80" s="145">
        <f>IF($N80="","",IF(SUMIF('[1]Címrend ÖN'!$Q:$Q,$N80,'[1]Címrend ÖN'!U:U)=0,0,SUMIF('[1]Címrend ÖN'!$Q:$Q,$N80,'[1]Címrend ÖN'!U:U)))</f>
        <v>0</v>
      </c>
      <c r="R80" s="171">
        <f t="shared" si="4"/>
        <v>0</v>
      </c>
      <c r="S80" s="140"/>
      <c r="T80" s="145">
        <f>IF($N80="","",IF(SUMIF('[1]Címrend ÖN'!$Q:$Q,$N80,'[1]Címrend ÖN'!V:V)=0,0,SUMIF('[1]Címrend ÖN'!$Q:$Q,$N80,'[1]Címrend ÖN'!V:V)))</f>
        <v>0</v>
      </c>
      <c r="U80" s="145">
        <f>IF($N80="","",IF(SUMIF('[1]Címrend ÖN'!$Q:$Q,$N80,'[1]Címrend ÖN'!W:W)=0,0,SUMIF('[1]Címrend ÖN'!$Q:$Q,$N80,'[1]Címrend ÖN'!W:W)))</f>
        <v>0</v>
      </c>
      <c r="V80" s="145">
        <f>IF($N80="","",IF(SUMIF('[1]Címrend ÖN'!$Q:$Q,$N80,'[1]Címrend ÖN'!X:X)=0,0,SUMIF('[1]Címrend ÖN'!$Q:$Q,$N80,'[1]Címrend ÖN'!X:X)))</f>
        <v>0</v>
      </c>
      <c r="W80" s="9"/>
      <c r="X80" s="9"/>
      <c r="Y80" s="9"/>
    </row>
    <row r="81" spans="1:25" ht="11.25">
      <c r="A81" s="11"/>
      <c r="B81" s="11"/>
      <c r="C81" s="11"/>
      <c r="D81" s="11"/>
      <c r="E81" s="11"/>
      <c r="F81" s="99" t="s">
        <v>470</v>
      </c>
      <c r="G81" s="11"/>
      <c r="J81" s="11"/>
      <c r="K81" s="11"/>
      <c r="L81" s="108" t="s">
        <v>471</v>
      </c>
      <c r="M81" s="25"/>
      <c r="N81" s="108" t="s">
        <v>626</v>
      </c>
      <c r="O81" s="145">
        <f>IF($N81="","",IF(SUMIF('[1]Címrend ÖN'!$Q:$Q,$N81,'[1]Címrend ÖN'!S:S)=0,0,SUMIF('[1]Címrend ÖN'!$Q:$Q,$N81,'[1]Címrend ÖN'!S:S)))</f>
        <v>0</v>
      </c>
      <c r="P81" s="145">
        <f>IF($N81="","",IF(SUMIF('[1]Címrend ÖN'!$Q:$Q,$N81,'[1]Címrend ÖN'!T:T)=0,0,SUMIF('[1]Címrend ÖN'!$Q:$Q,$N81,'[1]Címrend ÖN'!T:T)))</f>
        <v>0</v>
      </c>
      <c r="Q81" s="145">
        <f>IF($N81="","",IF(SUMIF('[1]Címrend ÖN'!$Q:$Q,$N81,'[1]Címrend ÖN'!U:U)=0,0,SUMIF('[1]Címrend ÖN'!$Q:$Q,$N81,'[1]Címrend ÖN'!U:U)))</f>
        <v>0</v>
      </c>
      <c r="R81" s="171">
        <f t="shared" si="4"/>
        <v>0</v>
      </c>
      <c r="S81" s="140"/>
      <c r="T81" s="145">
        <f>IF($N81="","",IF(SUMIF('[1]Címrend ÖN'!$Q:$Q,$N81,'[1]Címrend ÖN'!V:V)=0,0,SUMIF('[1]Címrend ÖN'!$Q:$Q,$N81,'[1]Címrend ÖN'!V:V)))</f>
        <v>0</v>
      </c>
      <c r="U81" s="145">
        <f>IF($N81="","",IF(SUMIF('[1]Címrend ÖN'!$Q:$Q,$N81,'[1]Címrend ÖN'!W:W)=0,0,SUMIF('[1]Címrend ÖN'!$Q:$Q,$N81,'[1]Címrend ÖN'!W:W)))</f>
        <v>0</v>
      </c>
      <c r="V81" s="145">
        <f>IF($N81="","",IF(SUMIF('[1]Címrend ÖN'!$Q:$Q,$N81,'[1]Címrend ÖN'!X:X)=0,0,SUMIF('[1]Címrend ÖN'!$Q:$Q,$N81,'[1]Címrend ÖN'!X:X)))</f>
        <v>0</v>
      </c>
      <c r="W81" s="9"/>
      <c r="X81" s="9"/>
      <c r="Y81" s="9"/>
    </row>
    <row r="82" spans="1:25" ht="11.25">
      <c r="A82" s="11"/>
      <c r="B82" s="11"/>
      <c r="C82" s="11"/>
      <c r="D82" s="11"/>
      <c r="E82" s="11"/>
      <c r="F82" s="99" t="s">
        <v>472</v>
      </c>
      <c r="G82" s="11"/>
      <c r="J82" s="11"/>
      <c r="K82" s="11"/>
      <c r="L82" s="108" t="s">
        <v>221</v>
      </c>
      <c r="M82" s="25"/>
      <c r="N82" s="108" t="s">
        <v>685</v>
      </c>
      <c r="O82" s="145">
        <f>IF($N82="","",IF(SUMIF('[1]Címrend ÖN'!$Q:$Q,$N82,'[1]Címrend ÖN'!S:S)=0,0,SUMIF('[1]Címrend ÖN'!$Q:$Q,$N82,'[1]Címrend ÖN'!S:S)))</f>
        <v>0</v>
      </c>
      <c r="P82" s="145">
        <f>IF($N82="","",IF(SUMIF('[1]Címrend ÖN'!$Q:$Q,$N82,'[1]Címrend ÖN'!T:T)=0,0,SUMIF('[1]Címrend ÖN'!$Q:$Q,$N82,'[1]Címrend ÖN'!T:T)))</f>
        <v>0</v>
      </c>
      <c r="Q82" s="145">
        <f>IF($N82="","",IF(SUMIF('[1]Címrend ÖN'!$Q:$Q,$N82,'[1]Címrend ÖN'!U:U)=0,0,SUMIF('[1]Címrend ÖN'!$Q:$Q,$N82,'[1]Címrend ÖN'!U:U)))</f>
        <v>0</v>
      </c>
      <c r="R82" s="171">
        <f t="shared" si="4"/>
        <v>0</v>
      </c>
      <c r="S82" s="140"/>
      <c r="T82" s="145">
        <f>IF($N82="","",IF(SUMIF('[1]Címrend ÖN'!$Q:$Q,$N82,'[1]Címrend ÖN'!V:V)=0,0,SUMIF('[1]Címrend ÖN'!$Q:$Q,$N82,'[1]Címrend ÖN'!V:V)))</f>
        <v>0</v>
      </c>
      <c r="U82" s="145">
        <f>IF($N82="","",IF(SUMIF('[1]Címrend ÖN'!$Q:$Q,$N82,'[1]Címrend ÖN'!W:W)=0,0,SUMIF('[1]Címrend ÖN'!$Q:$Q,$N82,'[1]Címrend ÖN'!W:W)))</f>
        <v>0</v>
      </c>
      <c r="V82" s="145">
        <f>IF($N82="","",IF(SUMIF('[1]Címrend ÖN'!$Q:$Q,$N82,'[1]Címrend ÖN'!X:X)=0,0,SUMIF('[1]Címrend ÖN'!$Q:$Q,$N82,'[1]Címrend ÖN'!X:X)))</f>
        <v>0</v>
      </c>
      <c r="W82" s="9"/>
      <c r="X82" s="9"/>
      <c r="Y82" s="9"/>
    </row>
    <row r="83" spans="1:25" ht="11.25">
      <c r="A83" s="11"/>
      <c r="B83" s="11"/>
      <c r="C83" s="11"/>
      <c r="D83" s="11"/>
      <c r="E83" s="11"/>
      <c r="F83" s="109" t="s">
        <v>540</v>
      </c>
      <c r="G83" s="11"/>
      <c r="J83" s="11"/>
      <c r="K83" s="11"/>
      <c r="L83" s="108" t="s">
        <v>222</v>
      </c>
      <c r="M83" s="25"/>
      <c r="N83" s="108" t="s">
        <v>687</v>
      </c>
      <c r="O83" s="145">
        <f>IF($N83="","",IF(SUMIF('[1]Címrend ÖN'!$Q:$Q,$N83,'[1]Címrend ÖN'!S:S)=0,0,SUMIF('[1]Címrend ÖN'!$Q:$Q,$N83,'[1]Címrend ÖN'!S:S)))</f>
        <v>0</v>
      </c>
      <c r="P83" s="145">
        <f>IF($N83="","",IF(SUMIF('[1]Címrend ÖN'!$Q:$Q,$N83,'[1]Címrend ÖN'!T:T)=0,0,SUMIF('[1]Címrend ÖN'!$Q:$Q,$N83,'[1]Címrend ÖN'!T:T)))</f>
        <v>0</v>
      </c>
      <c r="Q83" s="145">
        <f>IF($N83="","",IF(SUMIF('[1]Címrend ÖN'!$Q:$Q,$N83,'[1]Címrend ÖN'!U:U)=0,0,SUMIF('[1]Címrend ÖN'!$Q:$Q,$N83,'[1]Címrend ÖN'!U:U)))</f>
        <v>0</v>
      </c>
      <c r="R83" s="171">
        <f t="shared" si="4"/>
        <v>0</v>
      </c>
      <c r="S83" s="140"/>
      <c r="T83" s="145">
        <f>IF($N83="","",IF(SUMIF('[1]Címrend ÖN'!$Q:$Q,$N83,'[1]Címrend ÖN'!V:V)=0,0,SUMIF('[1]Címrend ÖN'!$Q:$Q,$N83,'[1]Címrend ÖN'!V:V)))</f>
        <v>0</v>
      </c>
      <c r="U83" s="145">
        <f>IF($N83="","",IF(SUMIF('[1]Címrend ÖN'!$Q:$Q,$N83,'[1]Címrend ÖN'!W:W)=0,0,SUMIF('[1]Címrend ÖN'!$Q:$Q,$N83,'[1]Címrend ÖN'!W:W)))</f>
        <v>0</v>
      </c>
      <c r="V83" s="145">
        <f>IF($N83="","",IF(SUMIF('[1]Címrend ÖN'!$Q:$Q,$N83,'[1]Címrend ÖN'!X:X)=0,0,SUMIF('[1]Címrend ÖN'!$Q:$Q,$N83,'[1]Címrend ÖN'!X:X)))</f>
        <v>0</v>
      </c>
      <c r="W83" s="9"/>
      <c r="X83" s="9"/>
      <c r="Y83" s="9"/>
    </row>
    <row r="84" spans="6:25" s="11" customFormat="1" ht="11.25">
      <c r="F84" s="42" t="s">
        <v>30</v>
      </c>
      <c r="G84" s="42"/>
      <c r="H84" s="42"/>
      <c r="I84" s="42"/>
      <c r="J84" s="42"/>
      <c r="K84" s="42"/>
      <c r="L84" s="42" t="s">
        <v>218</v>
      </c>
      <c r="M84" s="26" t="s">
        <v>513</v>
      </c>
      <c r="N84" s="42"/>
      <c r="O84" s="163">
        <f>SUM(O83,O82,O81,O80,O79,O75,O76,O77,O78)</f>
        <v>0</v>
      </c>
      <c r="P84" s="163">
        <f>SUM(P83,P82,P81,P80,P79,P75,P76,P77,P78)</f>
        <v>0</v>
      </c>
      <c r="Q84" s="163">
        <f>SUM(O84:P84)</f>
        <v>0</v>
      </c>
      <c r="R84" s="173">
        <f t="shared" si="4"/>
        <v>0</v>
      </c>
      <c r="S84" s="140"/>
      <c r="T84" s="163">
        <f>SUM(T83,T82,T81,T80,T79,T75,T76,T77,T78)</f>
        <v>0</v>
      </c>
      <c r="U84" s="163">
        <f>SUM(U83,U82,U81,U80,U79,U75,U76,U77,U78)</f>
        <v>0</v>
      </c>
      <c r="V84" s="163">
        <f>SUM(V83,V82,V81,V80,V79,V75,V76,V77,V78)</f>
        <v>0</v>
      </c>
      <c r="W84" s="8"/>
      <c r="X84" s="8"/>
      <c r="Y84" s="8"/>
    </row>
    <row r="85" spans="1:25" ht="11.25">
      <c r="A85" s="11"/>
      <c r="B85" s="11"/>
      <c r="C85" s="11"/>
      <c r="D85" s="11"/>
      <c r="E85" s="11"/>
      <c r="F85" s="11" t="s">
        <v>33</v>
      </c>
      <c r="G85" s="11"/>
      <c r="H85" s="11"/>
      <c r="I85" s="11"/>
      <c r="J85" s="11"/>
      <c r="K85" s="11"/>
      <c r="L85" s="11" t="s">
        <v>224</v>
      </c>
      <c r="M85" s="25"/>
      <c r="N85" s="11"/>
      <c r="O85" s="145"/>
      <c r="P85" s="145"/>
      <c r="Q85" s="145"/>
      <c r="R85" s="171">
        <f t="shared" si="4"/>
      </c>
      <c r="S85" s="140"/>
      <c r="T85" s="145"/>
      <c r="U85" s="145"/>
      <c r="V85" s="145"/>
      <c r="W85" s="9"/>
      <c r="X85" s="9"/>
      <c r="Y85" s="9"/>
    </row>
    <row r="86" spans="1:25" ht="11.25">
      <c r="A86" s="11"/>
      <c r="B86" s="11"/>
      <c r="C86" s="11"/>
      <c r="D86" s="11"/>
      <c r="E86" s="11"/>
      <c r="F86" s="99" t="s">
        <v>473</v>
      </c>
      <c r="G86" s="11"/>
      <c r="J86" s="11"/>
      <c r="K86" s="11"/>
      <c r="L86" s="11" t="s">
        <v>225</v>
      </c>
      <c r="M86" s="25"/>
      <c r="N86" s="108" t="s">
        <v>688</v>
      </c>
      <c r="O86" s="145">
        <f>IF($N86="","",IF(SUMIF('[1]Címrend ÖN'!$Q:$Q,$N86,'[1]Címrend ÖN'!S:S)=0,0,SUMIF('[1]Címrend ÖN'!$Q:$Q,$N86,'[1]Címrend ÖN'!S:S)))</f>
        <v>0</v>
      </c>
      <c r="P86" s="145">
        <f>IF($N86="","",IF(SUMIF('[1]Címrend ÖN'!$Q:$Q,$N86,'[1]Címrend ÖN'!T:T)=0,0,SUMIF('[1]Címrend ÖN'!$Q:$Q,$N86,'[1]Címrend ÖN'!T:T)))</f>
        <v>0</v>
      </c>
      <c r="Q86" s="145">
        <f>IF($N86="","",IF(SUMIF('[1]Címrend ÖN'!$Q:$Q,$N86,'[1]Címrend ÖN'!U:U)=0,0,SUMIF('[1]Címrend ÖN'!$Q:$Q,$N86,'[1]Címrend ÖN'!U:U)))</f>
        <v>0</v>
      </c>
      <c r="R86" s="171">
        <f t="shared" si="4"/>
        <v>0</v>
      </c>
      <c r="S86" s="140"/>
      <c r="T86" s="145">
        <f>IF($N86="","",IF(SUMIF('[1]Címrend ÖN'!$Q:$Q,$N86,'[1]Címrend ÖN'!V:V)=0,0,SUMIF('[1]Címrend ÖN'!$Q:$Q,$N86,'[1]Címrend ÖN'!V:V)))</f>
        <v>0</v>
      </c>
      <c r="U86" s="145">
        <f>IF($N86="","",IF(SUMIF('[1]Címrend ÖN'!$Q:$Q,$N86,'[1]Címrend ÖN'!W:W)=0,0,SUMIF('[1]Címrend ÖN'!$Q:$Q,$N86,'[1]Címrend ÖN'!W:W)))</f>
        <v>0</v>
      </c>
      <c r="V86" s="145">
        <f>IF($N86="","",IF(SUMIF('[1]Címrend ÖN'!$Q:$Q,$N86,'[1]Címrend ÖN'!X:X)=0,0,SUMIF('[1]Címrend ÖN'!$Q:$Q,$N86,'[1]Címrend ÖN'!X:X)))</f>
        <v>0</v>
      </c>
      <c r="W86" s="9"/>
      <c r="X86" s="9"/>
      <c r="Y86" s="9"/>
    </row>
    <row r="87" spans="1:25" ht="11.25">
      <c r="A87" s="11"/>
      <c r="B87" s="11"/>
      <c r="C87" s="11"/>
      <c r="D87" s="11"/>
      <c r="E87" s="11"/>
      <c r="F87" s="99" t="s">
        <v>474</v>
      </c>
      <c r="G87" s="11"/>
      <c r="J87" s="11"/>
      <c r="K87" s="11"/>
      <c r="L87" s="11" t="s">
        <v>475</v>
      </c>
      <c r="M87" s="25"/>
      <c r="N87" s="108" t="s">
        <v>689</v>
      </c>
      <c r="O87" s="145">
        <f>IF($N87="","",IF(SUMIF('[1]Címrend ÖN'!$Q:$Q,$N87,'[1]Címrend ÖN'!S:S)=0,0,SUMIF('[1]Címrend ÖN'!$Q:$Q,$N87,'[1]Címrend ÖN'!S:S)))</f>
        <v>0</v>
      </c>
      <c r="P87" s="145">
        <f>IF($N87="","",IF(SUMIF('[1]Címrend ÖN'!$Q:$Q,$N87,'[1]Címrend ÖN'!T:T)=0,0,SUMIF('[1]Címrend ÖN'!$Q:$Q,$N87,'[1]Címrend ÖN'!T:T)))</f>
        <v>0</v>
      </c>
      <c r="Q87" s="145">
        <f>IF($N87="","",IF(SUMIF('[1]Címrend ÖN'!$Q:$Q,$N87,'[1]Címrend ÖN'!U:U)=0,0,SUMIF('[1]Címrend ÖN'!$Q:$Q,$N87,'[1]Címrend ÖN'!U:U)))</f>
        <v>0</v>
      </c>
      <c r="R87" s="171">
        <f t="shared" si="4"/>
        <v>0</v>
      </c>
      <c r="S87" s="140"/>
      <c r="T87" s="145">
        <f>IF($N87="","",IF(SUMIF('[1]Címrend ÖN'!$Q:$Q,$N87,'[1]Címrend ÖN'!V:V)=0,0,SUMIF('[1]Címrend ÖN'!$Q:$Q,$N87,'[1]Címrend ÖN'!V:V)))</f>
        <v>0</v>
      </c>
      <c r="U87" s="145">
        <f>IF($N87="","",IF(SUMIF('[1]Címrend ÖN'!$Q:$Q,$N87,'[1]Címrend ÖN'!W:W)=0,0,SUMIF('[1]Címrend ÖN'!$Q:$Q,$N87,'[1]Címrend ÖN'!W:W)))</f>
        <v>0</v>
      </c>
      <c r="V87" s="145">
        <f>IF($N87="","",IF(SUMIF('[1]Címrend ÖN'!$Q:$Q,$N87,'[1]Címrend ÖN'!X:X)=0,0,SUMIF('[1]Címrend ÖN'!$Q:$Q,$N87,'[1]Címrend ÖN'!X:X)))</f>
        <v>0</v>
      </c>
      <c r="W87" s="9"/>
      <c r="X87" s="9"/>
      <c r="Y87" s="9"/>
    </row>
    <row r="88" spans="1:25" ht="11.25">
      <c r="A88" s="11"/>
      <c r="B88" s="11"/>
      <c r="C88" s="11"/>
      <c r="D88" s="11"/>
      <c r="E88" s="11"/>
      <c r="F88" s="99" t="s">
        <v>476</v>
      </c>
      <c r="G88" s="11"/>
      <c r="J88" s="11"/>
      <c r="K88" s="11"/>
      <c r="L88" s="11" t="s">
        <v>477</v>
      </c>
      <c r="M88" s="25"/>
      <c r="N88" s="108" t="s">
        <v>690</v>
      </c>
      <c r="O88" s="145">
        <f>IF($N88="","",IF(SUMIF('[1]Címrend ÖN'!$Q:$Q,$N88,'[1]Címrend ÖN'!S:S)=0,0,SUMIF('[1]Címrend ÖN'!$Q:$Q,$N88,'[1]Címrend ÖN'!S:S)))</f>
        <v>0</v>
      </c>
      <c r="P88" s="145">
        <f>IF($N88="","",IF(SUMIF('[1]Címrend ÖN'!$Q:$Q,$N88,'[1]Címrend ÖN'!T:T)=0,0,SUMIF('[1]Címrend ÖN'!$Q:$Q,$N88,'[1]Címrend ÖN'!T:T)))</f>
        <v>0</v>
      </c>
      <c r="Q88" s="145">
        <f>IF($N88="","",IF(SUMIF('[1]Címrend ÖN'!$Q:$Q,$N88,'[1]Címrend ÖN'!U:U)=0,0,SUMIF('[1]Címrend ÖN'!$Q:$Q,$N88,'[1]Címrend ÖN'!U:U)))</f>
        <v>0</v>
      </c>
      <c r="R88" s="171">
        <f t="shared" si="4"/>
        <v>0</v>
      </c>
      <c r="S88" s="140"/>
      <c r="T88" s="145">
        <f>IF($N88="","",IF(SUMIF('[1]Címrend ÖN'!$Q:$Q,$N88,'[1]Címrend ÖN'!V:V)=0,0,SUMIF('[1]Címrend ÖN'!$Q:$Q,$N88,'[1]Címrend ÖN'!V:V)))</f>
        <v>0</v>
      </c>
      <c r="U88" s="145">
        <f>IF($N88="","",IF(SUMIF('[1]Címrend ÖN'!$Q:$Q,$N88,'[1]Címrend ÖN'!W:W)=0,0,SUMIF('[1]Címrend ÖN'!$Q:$Q,$N88,'[1]Címrend ÖN'!W:W)))</f>
        <v>0</v>
      </c>
      <c r="V88" s="145">
        <f>IF($N88="","",IF(SUMIF('[1]Címrend ÖN'!$Q:$Q,$N88,'[1]Címrend ÖN'!X:X)=0,0,SUMIF('[1]Címrend ÖN'!$Q:$Q,$N88,'[1]Címrend ÖN'!X:X)))</f>
        <v>0</v>
      </c>
      <c r="W88" s="9"/>
      <c r="X88" s="9"/>
      <c r="Y88" s="9"/>
    </row>
    <row r="89" spans="1:25" ht="11.25">
      <c r="A89" s="11"/>
      <c r="B89" s="11"/>
      <c r="C89" s="11"/>
      <c r="D89" s="11"/>
      <c r="E89" s="11"/>
      <c r="F89" s="99" t="s">
        <v>478</v>
      </c>
      <c r="G89" s="11"/>
      <c r="J89" s="11"/>
      <c r="K89" s="11"/>
      <c r="L89" s="11" t="s">
        <v>479</v>
      </c>
      <c r="M89" s="25"/>
      <c r="N89" s="108" t="s">
        <v>691</v>
      </c>
      <c r="O89" s="145">
        <f>IF($N89="","",IF(SUMIF('[1]Címrend ÖN'!$Q:$Q,$N89,'[1]Címrend ÖN'!S:S)=0,0,SUMIF('[1]Címrend ÖN'!$Q:$Q,$N89,'[1]Címrend ÖN'!S:S)))</f>
        <v>0</v>
      </c>
      <c r="P89" s="145">
        <f>IF($N89="","",IF(SUMIF('[1]Címrend ÖN'!$Q:$Q,$N89,'[1]Címrend ÖN'!T:T)=0,0,SUMIF('[1]Címrend ÖN'!$Q:$Q,$N89,'[1]Címrend ÖN'!T:T)))</f>
        <v>0</v>
      </c>
      <c r="Q89" s="145">
        <f>IF($N89="","",IF(SUMIF('[1]Címrend ÖN'!$Q:$Q,$N89,'[1]Címrend ÖN'!U:U)=0,0,SUMIF('[1]Címrend ÖN'!$Q:$Q,$N89,'[1]Címrend ÖN'!U:U)))</f>
        <v>0</v>
      </c>
      <c r="R89" s="171">
        <f t="shared" si="4"/>
        <v>0</v>
      </c>
      <c r="S89" s="140"/>
      <c r="T89" s="145">
        <f>IF($N89="","",IF(SUMIF('[1]Címrend ÖN'!$Q:$Q,$N89,'[1]Címrend ÖN'!V:V)=0,0,SUMIF('[1]Címrend ÖN'!$Q:$Q,$N89,'[1]Címrend ÖN'!V:V)))</f>
        <v>0</v>
      </c>
      <c r="U89" s="145">
        <f>IF($N89="","",IF(SUMIF('[1]Címrend ÖN'!$Q:$Q,$N89,'[1]Címrend ÖN'!W:W)=0,0,SUMIF('[1]Címrend ÖN'!$Q:$Q,$N89,'[1]Címrend ÖN'!W:W)))</f>
        <v>0</v>
      </c>
      <c r="V89" s="145">
        <f>IF($N89="","",IF(SUMIF('[1]Címrend ÖN'!$Q:$Q,$N89,'[1]Címrend ÖN'!X:X)=0,0,SUMIF('[1]Címrend ÖN'!$Q:$Q,$N89,'[1]Címrend ÖN'!X:X)))</f>
        <v>0</v>
      </c>
      <c r="W89" s="9"/>
      <c r="X89" s="9"/>
      <c r="Y89" s="9"/>
    </row>
    <row r="90" spans="1:25" ht="11.25">
      <c r="A90" s="11"/>
      <c r="B90" s="11"/>
      <c r="C90" s="11"/>
      <c r="D90" s="11"/>
      <c r="E90" s="11"/>
      <c r="F90" s="99" t="s">
        <v>480</v>
      </c>
      <c r="G90" s="11"/>
      <c r="J90" s="11"/>
      <c r="K90" s="11"/>
      <c r="L90" s="11" t="s">
        <v>481</v>
      </c>
      <c r="M90" s="25"/>
      <c r="N90" s="108" t="s">
        <v>692</v>
      </c>
      <c r="O90" s="145">
        <f>IF($N90="","",IF(SUMIF('[1]Címrend ÖN'!$Q:$Q,$N90,'[1]Címrend ÖN'!S:S)=0,0,SUMIF('[1]Címrend ÖN'!$Q:$Q,$N90,'[1]Címrend ÖN'!S:S)))</f>
        <v>0</v>
      </c>
      <c r="P90" s="145">
        <f>IF($N90="","",IF(SUMIF('[1]Címrend ÖN'!$Q:$Q,$N90,'[1]Címrend ÖN'!T:T)=0,0,SUMIF('[1]Címrend ÖN'!$Q:$Q,$N90,'[1]Címrend ÖN'!T:T)))</f>
        <v>0</v>
      </c>
      <c r="Q90" s="145">
        <f>IF($N90="","",IF(SUMIF('[1]Címrend ÖN'!$Q:$Q,$N90,'[1]Címrend ÖN'!U:U)=0,0,SUMIF('[1]Címrend ÖN'!$Q:$Q,$N90,'[1]Címrend ÖN'!U:U)))</f>
        <v>0</v>
      </c>
      <c r="R90" s="171">
        <f t="shared" si="4"/>
        <v>0</v>
      </c>
      <c r="S90" s="140"/>
      <c r="T90" s="145">
        <f>IF($N90="","",IF(SUMIF('[1]Címrend ÖN'!$Q:$Q,$N90,'[1]Címrend ÖN'!V:V)=0,0,SUMIF('[1]Címrend ÖN'!$Q:$Q,$N90,'[1]Címrend ÖN'!V:V)))</f>
        <v>0</v>
      </c>
      <c r="U90" s="145">
        <f>IF($N90="","",IF(SUMIF('[1]Címrend ÖN'!$Q:$Q,$N90,'[1]Címrend ÖN'!W:W)=0,0,SUMIF('[1]Címrend ÖN'!$Q:$Q,$N90,'[1]Címrend ÖN'!W:W)))</f>
        <v>0</v>
      </c>
      <c r="V90" s="145">
        <f>IF($N90="","",IF(SUMIF('[1]Címrend ÖN'!$Q:$Q,$N90,'[1]Címrend ÖN'!X:X)=0,0,SUMIF('[1]Címrend ÖN'!$Q:$Q,$N90,'[1]Címrend ÖN'!X:X)))</f>
        <v>0</v>
      </c>
      <c r="W90" s="9"/>
      <c r="X90" s="9"/>
      <c r="Y90" s="9"/>
    </row>
    <row r="91" spans="1:25" ht="11.25">
      <c r="A91" s="11"/>
      <c r="B91" s="11"/>
      <c r="C91" s="11"/>
      <c r="D91" s="11"/>
      <c r="E91" s="11"/>
      <c r="F91" s="99" t="s">
        <v>482</v>
      </c>
      <c r="G91" s="11"/>
      <c r="J91" s="11"/>
      <c r="K91" s="11"/>
      <c r="L91" s="11" t="s">
        <v>226</v>
      </c>
      <c r="M91" s="25"/>
      <c r="N91" s="108" t="s">
        <v>693</v>
      </c>
      <c r="O91" s="145">
        <f>IF($N91="","",IF(SUMIF('[1]Címrend ÖN'!$Q:$Q,$N91,'[1]Címrend ÖN'!S:S)=0,0,SUMIF('[1]Címrend ÖN'!$Q:$Q,$N91,'[1]Címrend ÖN'!S:S)))</f>
        <v>0</v>
      </c>
      <c r="P91" s="145">
        <f>IF($N91="","",IF(SUMIF('[1]Címrend ÖN'!$Q:$Q,$N91,'[1]Címrend ÖN'!T:T)=0,0,SUMIF('[1]Címrend ÖN'!$Q:$Q,$N91,'[1]Címrend ÖN'!T:T)))</f>
        <v>0</v>
      </c>
      <c r="Q91" s="145">
        <f>IF($N91="","",IF(SUMIF('[1]Címrend ÖN'!$Q:$Q,$N91,'[1]Címrend ÖN'!U:U)=0,0,SUMIF('[1]Címrend ÖN'!$Q:$Q,$N91,'[1]Címrend ÖN'!U:U)))</f>
        <v>0</v>
      </c>
      <c r="R91" s="171">
        <f t="shared" si="4"/>
        <v>0</v>
      </c>
      <c r="S91" s="140"/>
      <c r="T91" s="145">
        <f>IF($N91="","",IF(SUMIF('[1]Címrend ÖN'!$Q:$Q,$N91,'[1]Címrend ÖN'!V:V)=0,0,SUMIF('[1]Címrend ÖN'!$Q:$Q,$N91,'[1]Címrend ÖN'!V:V)))</f>
        <v>0</v>
      </c>
      <c r="U91" s="145">
        <f>IF($N91="","",IF(SUMIF('[1]Címrend ÖN'!$Q:$Q,$N91,'[1]Címrend ÖN'!W:W)=0,0,SUMIF('[1]Címrend ÖN'!$Q:$Q,$N91,'[1]Címrend ÖN'!W:W)))</f>
        <v>0</v>
      </c>
      <c r="V91" s="145">
        <f>IF($N91="","",IF(SUMIF('[1]Címrend ÖN'!$Q:$Q,$N91,'[1]Címrend ÖN'!X:X)=0,0,SUMIF('[1]Címrend ÖN'!$Q:$Q,$N91,'[1]Címrend ÖN'!X:X)))</f>
        <v>0</v>
      </c>
      <c r="W91" s="9"/>
      <c r="X91" s="9"/>
      <c r="Y91" s="9"/>
    </row>
    <row r="92" spans="1:25" ht="11.25">
      <c r="A92" s="11"/>
      <c r="B92" s="11"/>
      <c r="C92" s="11"/>
      <c r="D92" s="11"/>
      <c r="E92" s="11"/>
      <c r="F92" s="99" t="s">
        <v>484</v>
      </c>
      <c r="G92" s="11"/>
      <c r="J92" s="11"/>
      <c r="K92" s="11"/>
      <c r="L92" s="11" t="s">
        <v>483</v>
      </c>
      <c r="M92" s="25"/>
      <c r="N92" s="108" t="s">
        <v>627</v>
      </c>
      <c r="O92" s="145">
        <f>IF($N92="","",IF(SUMIF('[1]Címrend ÖN'!$Q:$Q,$N92,'[1]Címrend ÖN'!S:S)=0,0,SUMIF('[1]Címrend ÖN'!$Q:$Q,$N92,'[1]Címrend ÖN'!S:S)))</f>
        <v>750000</v>
      </c>
      <c r="P92" s="145">
        <f>IF($N92="","",IF(SUMIF('[1]Címrend ÖN'!$Q:$Q,$N92,'[1]Címrend ÖN'!T:T)=0,0,SUMIF('[1]Címrend ÖN'!$Q:$Q,$N92,'[1]Címrend ÖN'!T:T)))</f>
        <v>750000</v>
      </c>
      <c r="Q92" s="145">
        <f>IF($N92="","",IF(SUMIF('[1]Címrend ÖN'!$Q:$Q,$N92,'[1]Címrend ÖN'!U:U)=0,0,SUMIF('[1]Címrend ÖN'!$Q:$Q,$N92,'[1]Címrend ÖN'!U:U)))</f>
        <v>0</v>
      </c>
      <c r="R92" s="171">
        <f t="shared" si="4"/>
        <v>0</v>
      </c>
      <c r="S92" s="140"/>
      <c r="T92" s="145">
        <v>0</v>
      </c>
      <c r="U92" s="145">
        <f>IF($N92="","",IF(SUMIF('[1]Címrend ÖN'!$Q:$Q,$N92,'[1]Címrend ÖN'!W:W)=0,0,SUMIF('[1]Címrend ÖN'!$Q:$Q,$N92,'[1]Címrend ÖN'!W:W)))</f>
        <v>0</v>
      </c>
      <c r="V92" s="145">
        <f>IF($N92="","",IF(SUMIF('[1]Címrend ÖN'!$Q:$Q,$N92,'[1]Címrend ÖN'!X:X)=0,0,SUMIF('[1]Címrend ÖN'!$Q:$Q,$N92,'[1]Címrend ÖN'!X:X)))</f>
        <v>0</v>
      </c>
      <c r="W92" s="9"/>
      <c r="X92" s="9"/>
      <c r="Y92" s="9"/>
    </row>
    <row r="93" spans="1:25" ht="11.25">
      <c r="A93" s="11"/>
      <c r="B93" s="11"/>
      <c r="C93" s="11"/>
      <c r="D93" s="11"/>
      <c r="E93" s="11"/>
      <c r="F93" s="99" t="s">
        <v>485</v>
      </c>
      <c r="G93" s="11"/>
      <c r="J93" s="11"/>
      <c r="K93" s="11"/>
      <c r="L93" s="11" t="s">
        <v>227</v>
      </c>
      <c r="M93" s="25"/>
      <c r="N93" s="108" t="s">
        <v>628</v>
      </c>
      <c r="O93" s="145">
        <f>IF($N93="","",IF(SUMIF('[1]Címrend ÖN'!$Q:$Q,$N93,'[1]Címrend ÖN'!S:S)=0,0,SUMIF('[1]Címrend ÖN'!$Q:$Q,$N93,'[1]Címrend ÖN'!S:S)))</f>
        <v>60000</v>
      </c>
      <c r="P93" s="145">
        <f>IF($N93="","",IF(SUMIF('[1]Címrend ÖN'!$Q:$Q,$N93,'[1]Címrend ÖN'!T:T)=0,0,SUMIF('[1]Címrend ÖN'!$Q:$Q,$N93,'[1]Címrend ÖN'!T:T)))</f>
        <v>60000</v>
      </c>
      <c r="Q93" s="145">
        <v>60000</v>
      </c>
      <c r="R93" s="171">
        <f t="shared" si="4"/>
        <v>1</v>
      </c>
      <c r="S93" s="140"/>
      <c r="T93" s="145">
        <v>0</v>
      </c>
      <c r="U93" s="145">
        <f>Q93-V93</f>
        <v>0</v>
      </c>
      <c r="V93" s="145">
        <v>60000</v>
      </c>
      <c r="W93" s="9"/>
      <c r="X93" s="9"/>
      <c r="Y93" s="9"/>
    </row>
    <row r="94" spans="1:25" ht="11.25">
      <c r="A94" s="11"/>
      <c r="B94" s="11"/>
      <c r="C94" s="11"/>
      <c r="D94" s="11"/>
      <c r="E94" s="11"/>
      <c r="F94" s="99" t="s">
        <v>486</v>
      </c>
      <c r="G94" s="11"/>
      <c r="J94" s="11"/>
      <c r="K94" s="11"/>
      <c r="L94" s="11" t="s">
        <v>228</v>
      </c>
      <c r="M94" s="25"/>
      <c r="N94" s="108" t="s">
        <v>694</v>
      </c>
      <c r="O94" s="145">
        <f>IF($N94="","",IF(SUMIF('[1]Címrend ÖN'!$Q:$Q,$N94,'[1]Címrend ÖN'!S:S)=0,0,SUMIF('[1]Címrend ÖN'!$Q:$Q,$N94,'[1]Címrend ÖN'!S:S)))</f>
        <v>0</v>
      </c>
      <c r="P94" s="145">
        <f>IF($N94="","",IF(SUMIF('[1]Címrend ÖN'!$Q:$Q,$N94,'[1]Címrend ÖN'!T:T)=0,0,SUMIF('[1]Címrend ÖN'!$Q:$Q,$N94,'[1]Címrend ÖN'!T:T)))</f>
        <v>0</v>
      </c>
      <c r="Q94" s="145">
        <f>IF($N94="","",IF(SUMIF('[1]Címrend ÖN'!$Q:$Q,$N94,'[1]Címrend ÖN'!U:U)=0,0,SUMIF('[1]Címrend ÖN'!$Q:$Q,$N94,'[1]Címrend ÖN'!U:U)))</f>
        <v>0</v>
      </c>
      <c r="R94" s="171">
        <f t="shared" si="4"/>
        <v>0</v>
      </c>
      <c r="S94" s="140"/>
      <c r="T94" s="145">
        <f>IF($N94="","",IF(SUMIF('[1]Címrend ÖN'!$Q:$Q,$N94,'[1]Címrend ÖN'!V:V)=0,0,SUMIF('[1]Címrend ÖN'!$Q:$Q,$N94,'[1]Címrend ÖN'!V:V)))</f>
        <v>0</v>
      </c>
      <c r="U94" s="145">
        <f>IF($N94="","",IF(SUMIF('[1]Címrend ÖN'!$Q:$Q,$N94,'[1]Címrend ÖN'!W:W)=0,0,SUMIF('[1]Címrend ÖN'!$Q:$Q,$N94,'[1]Címrend ÖN'!W:W)))</f>
        <v>0</v>
      </c>
      <c r="V94" s="145">
        <f>IF($N94="","",IF(SUMIF('[1]Címrend ÖN'!$Q:$Q,$N94,'[1]Címrend ÖN'!X:X)=0,0,SUMIF('[1]Címrend ÖN'!$Q:$Q,$N94,'[1]Címrend ÖN'!X:X)))</f>
        <v>0</v>
      </c>
      <c r="W94" s="9"/>
      <c r="X94" s="9"/>
      <c r="Y94" s="9"/>
    </row>
    <row r="95" spans="1:25" ht="11.25">
      <c r="A95" s="11"/>
      <c r="B95" s="11"/>
      <c r="C95" s="11"/>
      <c r="D95" s="11"/>
      <c r="E95" s="11"/>
      <c r="F95" s="99" t="s">
        <v>487</v>
      </c>
      <c r="G95" s="11"/>
      <c r="J95" s="11"/>
      <c r="K95" s="11"/>
      <c r="L95" s="11" t="s">
        <v>229</v>
      </c>
      <c r="M95" s="25"/>
      <c r="N95" s="108" t="s">
        <v>695</v>
      </c>
      <c r="O95" s="145">
        <f>IF($N95="","",IF(SUMIF('[1]Címrend ÖN'!$Q:$Q,$N95,'[1]Címrend ÖN'!S:S)=0,0,SUMIF('[1]Címrend ÖN'!$Q:$Q,$N95,'[1]Címrend ÖN'!S:S)))</f>
        <v>0</v>
      </c>
      <c r="P95" s="145">
        <f>IF($N95="","",IF(SUMIF('[1]Címrend ÖN'!$Q:$Q,$N95,'[1]Címrend ÖN'!T:T)=0,0,SUMIF('[1]Címrend ÖN'!$Q:$Q,$N95,'[1]Címrend ÖN'!T:T)))</f>
        <v>0</v>
      </c>
      <c r="Q95" s="145">
        <f>IF($N95="","",IF(SUMIF('[1]Címrend ÖN'!$Q:$Q,$N95,'[1]Címrend ÖN'!U:U)=0,0,SUMIF('[1]Címrend ÖN'!$Q:$Q,$N95,'[1]Címrend ÖN'!U:U)))</f>
        <v>0</v>
      </c>
      <c r="R95" s="171">
        <f t="shared" si="4"/>
        <v>0</v>
      </c>
      <c r="S95" s="140"/>
      <c r="T95" s="145">
        <f>IF($N95="","",IF(SUMIF('[1]Címrend ÖN'!$Q:$Q,$N95,'[1]Címrend ÖN'!V:V)=0,0,SUMIF('[1]Címrend ÖN'!$Q:$Q,$N95,'[1]Címrend ÖN'!V:V)))</f>
        <v>0</v>
      </c>
      <c r="U95" s="145">
        <f>IF($N95="","",IF(SUMIF('[1]Címrend ÖN'!$Q:$Q,$N95,'[1]Címrend ÖN'!W:W)=0,0,SUMIF('[1]Címrend ÖN'!$Q:$Q,$N95,'[1]Címrend ÖN'!W:W)))</f>
        <v>0</v>
      </c>
      <c r="V95" s="145">
        <f>IF($N95="","",IF(SUMIF('[1]Címrend ÖN'!$Q:$Q,$N95,'[1]Címrend ÖN'!X:X)=0,0,SUMIF('[1]Címrend ÖN'!$Q:$Q,$N95,'[1]Címrend ÖN'!X:X)))</f>
        <v>0</v>
      </c>
      <c r="W95" s="9"/>
      <c r="X95" s="9"/>
      <c r="Y95" s="9"/>
    </row>
    <row r="96" spans="1:25" ht="11.25">
      <c r="A96" s="11"/>
      <c r="B96" s="11"/>
      <c r="C96" s="11"/>
      <c r="D96" s="11"/>
      <c r="E96" s="11"/>
      <c r="F96" s="99" t="s">
        <v>488</v>
      </c>
      <c r="G96" s="11"/>
      <c r="J96" s="11"/>
      <c r="K96" s="11"/>
      <c r="L96" s="11" t="s">
        <v>230</v>
      </c>
      <c r="M96" s="25"/>
      <c r="N96" s="108" t="s">
        <v>696</v>
      </c>
      <c r="O96" s="145">
        <f>IF($N96="","",IF(SUMIF('[1]Címrend ÖN'!$Q:$Q,$N96,'[1]Címrend ÖN'!S:S)=0,0,SUMIF('[1]Címrend ÖN'!$Q:$Q,$N96,'[1]Címrend ÖN'!S:S)))</f>
        <v>0</v>
      </c>
      <c r="P96" s="145">
        <f>IF($N96="","",IF(SUMIF('[1]Címrend ÖN'!$Q:$Q,$N96,'[1]Címrend ÖN'!T:T)=0,0,SUMIF('[1]Címrend ÖN'!$Q:$Q,$N96,'[1]Címrend ÖN'!T:T)))</f>
        <v>0</v>
      </c>
      <c r="Q96" s="145">
        <f>IF($N96="","",IF(SUMIF('[1]Címrend ÖN'!$Q:$Q,$N96,'[1]Címrend ÖN'!U:U)=0,0,SUMIF('[1]Címrend ÖN'!$Q:$Q,$N96,'[1]Címrend ÖN'!U:U)))</f>
        <v>0</v>
      </c>
      <c r="R96" s="171">
        <f t="shared" si="4"/>
        <v>0</v>
      </c>
      <c r="S96" s="140"/>
      <c r="T96" s="145">
        <f>IF($N96="","",IF(SUMIF('[1]Címrend ÖN'!$Q:$Q,$N96,'[1]Címrend ÖN'!V:V)=0,0,SUMIF('[1]Címrend ÖN'!$Q:$Q,$N96,'[1]Címrend ÖN'!V:V)))</f>
        <v>0</v>
      </c>
      <c r="U96" s="145">
        <f>IF($N96="","",IF(SUMIF('[1]Címrend ÖN'!$Q:$Q,$N96,'[1]Címrend ÖN'!W:W)=0,0,SUMIF('[1]Címrend ÖN'!$Q:$Q,$N96,'[1]Címrend ÖN'!W:W)))</f>
        <v>0</v>
      </c>
      <c r="V96" s="145">
        <f>IF($N96="","",IF(SUMIF('[1]Címrend ÖN'!$Q:$Q,$N96,'[1]Címrend ÖN'!X:X)=0,0,SUMIF('[1]Címrend ÖN'!$Q:$Q,$N96,'[1]Címrend ÖN'!X:X)))</f>
        <v>0</v>
      </c>
      <c r="W96" s="9"/>
      <c r="X96" s="9"/>
      <c r="Y96" s="9"/>
    </row>
    <row r="97" spans="1:25" ht="11.25">
      <c r="A97" s="11"/>
      <c r="B97" s="11"/>
      <c r="C97" s="11"/>
      <c r="D97" s="11"/>
      <c r="E97" s="11"/>
      <c r="F97" s="18" t="s">
        <v>33</v>
      </c>
      <c r="G97" s="18"/>
      <c r="H97" s="18"/>
      <c r="I97" s="18"/>
      <c r="J97" s="18"/>
      <c r="K97" s="18"/>
      <c r="L97" s="18" t="s">
        <v>224</v>
      </c>
      <c r="M97" s="44" t="s">
        <v>514</v>
      </c>
      <c r="N97" s="18"/>
      <c r="O97" s="149">
        <f>SUM(O86,O90,O91,O92,O93,O94,O95,O96,O87,O88,O89)</f>
        <v>810000</v>
      </c>
      <c r="P97" s="149">
        <f>SUM(P86,P90,P91,P92,P93,P94,P95,P96,P87,P88,P89)</f>
        <v>810000</v>
      </c>
      <c r="Q97" s="149">
        <f>SUM(Q86,Q90,Q91,Q92,Q93,Q94,Q95,Q96,Q87,Q88,Q89)</f>
        <v>60000</v>
      </c>
      <c r="R97" s="176">
        <f t="shared" si="4"/>
        <v>0.07407407407407407</v>
      </c>
      <c r="S97" s="140"/>
      <c r="T97" s="149">
        <f>SUM(T86,T90,T91,T92,T93,T94,T95,T96,T87,T88,T89)</f>
        <v>0</v>
      </c>
      <c r="U97" s="149">
        <f>SUM(U86,U90,U91,U92,U93,U94,U95,U96,U87,U88,U89)</f>
        <v>0</v>
      </c>
      <c r="V97" s="149">
        <f>SUM(V86,V90,V91,V92,V93,V94,V95,V96,V87,V88,V89)</f>
        <v>60000</v>
      </c>
      <c r="W97" s="9"/>
      <c r="X97" s="9"/>
      <c r="Y97" s="9"/>
    </row>
    <row r="98" spans="1:25" ht="11.25">
      <c r="A98" s="26"/>
      <c r="B98" s="26"/>
      <c r="C98" s="42"/>
      <c r="D98" s="26"/>
      <c r="E98" s="26" t="s">
        <v>30</v>
      </c>
      <c r="F98" s="26"/>
      <c r="G98" s="26"/>
      <c r="H98" s="26"/>
      <c r="I98" s="26"/>
      <c r="J98" s="26"/>
      <c r="K98" s="26" t="s">
        <v>214</v>
      </c>
      <c r="L98" s="26"/>
      <c r="M98" s="26" t="s">
        <v>215</v>
      </c>
      <c r="N98" s="26"/>
      <c r="O98" s="28">
        <f>SUM(O97,O84,O71,O72,O73)</f>
        <v>810000</v>
      </c>
      <c r="P98" s="28">
        <f>SUM(P97,P84,P71,P72,P73)</f>
        <v>810000</v>
      </c>
      <c r="Q98" s="28">
        <f>SUM(Q97,Q84,Q71,Q72,Q73)</f>
        <v>60000</v>
      </c>
      <c r="R98" s="172">
        <f t="shared" si="4"/>
        <v>0.07407407407407407</v>
      </c>
      <c r="S98" s="140"/>
      <c r="T98" s="28">
        <f>SUM(T97,T84,T71,T72,T73)</f>
        <v>0</v>
      </c>
      <c r="U98" s="28">
        <f>SUM(U97,U84,U71,U72,U73)</f>
        <v>0</v>
      </c>
      <c r="V98" s="28">
        <f>SUM(V97,V84,V71,V72,V73)</f>
        <v>60000</v>
      </c>
      <c r="W98" s="9"/>
      <c r="X98" s="9"/>
      <c r="Y98" s="16"/>
    </row>
    <row r="99" spans="1:25" s="29" customFormat="1" ht="11.25">
      <c r="A99" s="25"/>
      <c r="B99" s="25"/>
      <c r="C99" s="25"/>
      <c r="D99" s="25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41"/>
      <c r="P99" s="41"/>
      <c r="Q99" s="41"/>
      <c r="R99" s="182">
        <f t="shared" si="4"/>
      </c>
      <c r="S99" s="41"/>
      <c r="T99" s="41"/>
      <c r="U99" s="41"/>
      <c r="V99" s="41"/>
      <c r="W99" s="16"/>
      <c r="X99" s="16"/>
      <c r="Y99" s="16"/>
    </row>
    <row r="100" spans="1:25" s="25" customFormat="1" ht="11.25">
      <c r="A100" s="26"/>
      <c r="B100" s="26"/>
      <c r="C100" s="42"/>
      <c r="D100" s="26" t="s">
        <v>19</v>
      </c>
      <c r="E100" s="26"/>
      <c r="F100" s="26"/>
      <c r="G100" s="26"/>
      <c r="H100" s="26"/>
      <c r="I100" s="26"/>
      <c r="J100" s="26" t="s">
        <v>232</v>
      </c>
      <c r="K100" s="26"/>
      <c r="L100" s="26"/>
      <c r="M100" s="26"/>
      <c r="N100" s="26"/>
      <c r="O100" s="28">
        <f>SUM(O98,O69,O68,O34)</f>
        <v>1496864123</v>
      </c>
      <c r="P100" s="28">
        <f>SUM(P98,P69,P68,P34)</f>
        <v>1711463125</v>
      </c>
      <c r="Q100" s="28">
        <f>SUM(Q98,Q69,Q68,Q34)</f>
        <v>1528415905</v>
      </c>
      <c r="R100" s="172">
        <f t="shared" si="4"/>
        <v>0.8930463547089278</v>
      </c>
      <c r="S100" s="41"/>
      <c r="T100" s="28">
        <f>SUM(T98,T69,T68,T34)</f>
        <v>0</v>
      </c>
      <c r="U100" s="28">
        <f>SUM(U98,U69,U68,U34)</f>
        <v>1283184161</v>
      </c>
      <c r="V100" s="28">
        <f>SUM(V98,V69,V68,V34)</f>
        <v>245231744</v>
      </c>
      <c r="W100" s="40"/>
      <c r="X100" s="40"/>
      <c r="Y100" s="40"/>
    </row>
    <row r="101" spans="1:25" s="25" customFormat="1" ht="11.25">
      <c r="A101" s="84"/>
      <c r="B101" s="84"/>
      <c r="C101" s="19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41"/>
      <c r="P101" s="41"/>
      <c r="Q101" s="41"/>
      <c r="R101" s="182">
        <f t="shared" si="4"/>
      </c>
      <c r="S101" s="41"/>
      <c r="T101" s="41"/>
      <c r="U101" s="41"/>
      <c r="V101" s="41"/>
      <c r="W101" s="40"/>
      <c r="X101" s="40"/>
      <c r="Y101" s="40"/>
    </row>
    <row r="102" spans="1:25" s="25" customFormat="1" ht="11.25">
      <c r="A102" s="84"/>
      <c r="B102" s="84"/>
      <c r="C102" s="19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41"/>
      <c r="P102" s="41"/>
      <c r="Q102" s="41"/>
      <c r="R102" s="182">
        <f t="shared" si="4"/>
      </c>
      <c r="S102" s="41"/>
      <c r="T102" s="41"/>
      <c r="U102" s="41"/>
      <c r="V102" s="41"/>
      <c r="W102" s="40"/>
      <c r="X102" s="40"/>
      <c r="Y102" s="40"/>
    </row>
    <row r="103" spans="1:25" s="29" customFormat="1" ht="11.25">
      <c r="A103" s="44"/>
      <c r="B103" s="44"/>
      <c r="C103" s="44"/>
      <c r="D103" s="31" t="s">
        <v>23</v>
      </c>
      <c r="E103" s="31"/>
      <c r="F103" s="31"/>
      <c r="G103" s="31"/>
      <c r="H103" s="18"/>
      <c r="I103" s="31"/>
      <c r="J103" s="31" t="s">
        <v>233</v>
      </c>
      <c r="K103" s="31"/>
      <c r="L103" s="18"/>
      <c r="M103" s="18"/>
      <c r="N103" s="18"/>
      <c r="O103" s="149"/>
      <c r="P103" s="149"/>
      <c r="Q103" s="149"/>
      <c r="R103" s="176">
        <f t="shared" si="4"/>
      </c>
      <c r="S103" s="41"/>
      <c r="T103" s="154"/>
      <c r="U103" s="154"/>
      <c r="V103" s="154"/>
      <c r="W103" s="16"/>
      <c r="X103" s="16"/>
      <c r="Y103" s="16"/>
    </row>
    <row r="104" spans="1:25" s="112" customFormat="1" ht="11.25">
      <c r="A104" s="108"/>
      <c r="B104" s="108"/>
      <c r="C104" s="108"/>
      <c r="D104" s="108"/>
      <c r="E104" s="130" t="s">
        <v>19</v>
      </c>
      <c r="F104" s="130"/>
      <c r="G104" s="130"/>
      <c r="H104" s="130"/>
      <c r="I104" s="130"/>
      <c r="J104" s="130"/>
      <c r="K104" s="130" t="s">
        <v>234</v>
      </c>
      <c r="L104" s="130"/>
      <c r="M104" s="130"/>
      <c r="N104" s="130"/>
      <c r="O104" s="140"/>
      <c r="P104" s="140"/>
      <c r="Q104" s="140"/>
      <c r="R104" s="174">
        <f t="shared" si="4"/>
      </c>
      <c r="S104" s="140"/>
      <c r="T104" s="140"/>
      <c r="U104" s="140"/>
      <c r="V104" s="140"/>
      <c r="W104" s="146"/>
      <c r="X104" s="146"/>
      <c r="Y104" s="146"/>
    </row>
    <row r="105" spans="1:25" s="29" customFormat="1" ht="11.25">
      <c r="A105" s="25"/>
      <c r="B105" s="25"/>
      <c r="C105" s="25"/>
      <c r="D105" s="25"/>
      <c r="E105" s="19"/>
      <c r="F105" s="19" t="s">
        <v>19</v>
      </c>
      <c r="G105" s="19"/>
      <c r="H105" s="19"/>
      <c r="I105" s="19"/>
      <c r="J105" s="19"/>
      <c r="K105" s="19"/>
      <c r="L105" s="19" t="s">
        <v>236</v>
      </c>
      <c r="M105" s="19"/>
      <c r="N105" s="19"/>
      <c r="O105" s="140"/>
      <c r="P105" s="140"/>
      <c r="Q105" s="140"/>
      <c r="R105" s="174">
        <f t="shared" si="4"/>
      </c>
      <c r="S105" s="140"/>
      <c r="T105" s="140"/>
      <c r="U105" s="140"/>
      <c r="V105" s="140"/>
      <c r="W105" s="16"/>
      <c r="X105" s="16"/>
      <c r="Y105" s="16"/>
    </row>
    <row r="106" spans="1:25" s="29" customFormat="1" ht="11.25">
      <c r="A106" s="25"/>
      <c r="B106" s="25"/>
      <c r="C106" s="25"/>
      <c r="D106" s="25"/>
      <c r="E106" s="11"/>
      <c r="F106" s="82" t="s">
        <v>238</v>
      </c>
      <c r="G106" s="11"/>
      <c r="H106" s="11"/>
      <c r="I106" s="11"/>
      <c r="J106" s="11"/>
      <c r="K106" s="11"/>
      <c r="L106" s="108" t="s">
        <v>741</v>
      </c>
      <c r="M106" s="11"/>
      <c r="N106" s="108" t="s">
        <v>647</v>
      </c>
      <c r="O106" s="145">
        <f>IF($N106="","",IF(SUMIF('[1]Címrend ÖN'!$Q:$Q,$N106,'[1]Címrend ÖN'!S:S)=0,0,SUMIF('[1]Címrend ÖN'!$Q:$Q,$N106,'[1]Címrend ÖN'!S:S)))</f>
        <v>0</v>
      </c>
      <c r="P106" s="145">
        <f>IF($N106="","",IF(SUMIF('[1]Címrend ÖN'!$Q:$Q,$N106,'[1]Címrend ÖN'!T:T)=0,0,SUMIF('[1]Címrend ÖN'!$Q:$Q,$N106,'[1]Címrend ÖN'!T:T)))</f>
        <v>25977458</v>
      </c>
      <c r="Q106" s="145">
        <v>25977458</v>
      </c>
      <c r="R106" s="171">
        <f t="shared" si="4"/>
        <v>1</v>
      </c>
      <c r="S106" s="140"/>
      <c r="T106" s="145">
        <v>0</v>
      </c>
      <c r="U106" s="145">
        <f>Q106-V106</f>
        <v>25977458</v>
      </c>
      <c r="V106" s="145">
        <f>IF($N106="","",IF(SUMIF('[1]Címrend ÖN'!$Q:$Q,$N106,'[1]Címrend ÖN'!X:X)=0,0,SUMIF('[1]Címrend ÖN'!$Q:$Q,$N106,'[1]Címrend ÖN'!X:X)))</f>
        <v>0</v>
      </c>
      <c r="W106" s="16"/>
      <c r="X106" s="16"/>
      <c r="Y106" s="16"/>
    </row>
    <row r="107" spans="1:25" s="29" customFormat="1" ht="11.25">
      <c r="A107" s="25"/>
      <c r="B107" s="25"/>
      <c r="C107" s="25"/>
      <c r="D107" s="25"/>
      <c r="E107" s="11"/>
      <c r="F107" s="82" t="s">
        <v>239</v>
      </c>
      <c r="G107" s="11"/>
      <c r="H107" s="11"/>
      <c r="I107" s="11"/>
      <c r="J107" s="11"/>
      <c r="K107" s="11"/>
      <c r="L107" s="108" t="s">
        <v>742</v>
      </c>
      <c r="M107" s="11"/>
      <c r="N107" s="108" t="s">
        <v>648</v>
      </c>
      <c r="O107" s="145">
        <f>IF($N107="","",IF(SUMIF('[1]Címrend ÖN'!$Q:$Q,$N107,'[1]Címrend ÖN'!S:S)=0,0,SUMIF('[1]Címrend ÖN'!$Q:$Q,$N107,'[1]Címrend ÖN'!S:S)))</f>
        <v>0</v>
      </c>
      <c r="P107" s="145">
        <f>IF($N107="","",IF(SUMIF('[1]Címrend ÖN'!$Q:$Q,$N107,'[1]Címrend ÖN'!T:T)=0,0,SUMIF('[1]Címrend ÖN'!$Q:$Q,$N107,'[1]Címrend ÖN'!T:T)))</f>
        <v>0</v>
      </c>
      <c r="Q107" s="145">
        <f>IF($N107="","",IF(SUMIF('[1]Címrend ÖN'!$Q:$Q,$N107,'[1]Címrend ÖN'!U:U)=0,0,SUMIF('[1]Címrend ÖN'!$Q:$Q,$N107,'[1]Címrend ÖN'!U:U)))</f>
        <v>0</v>
      </c>
      <c r="R107" s="171">
        <f t="shared" si="4"/>
        <v>0</v>
      </c>
      <c r="S107" s="140"/>
      <c r="T107" s="145">
        <f>IF($N107="","",IF(SUMIF('[1]Címrend ÖN'!$Q:$Q,$N107,'[1]Címrend ÖN'!V:V)=0,0,SUMIF('[1]Címrend ÖN'!$Q:$Q,$N107,'[1]Címrend ÖN'!V:V)))</f>
        <v>0</v>
      </c>
      <c r="U107" s="145">
        <f>IF($N107="","",IF(SUMIF('[1]Címrend ÖN'!$Q:$Q,$N107,'[1]Címrend ÖN'!W:W)=0,0,SUMIF('[1]Címrend ÖN'!$Q:$Q,$N107,'[1]Címrend ÖN'!W:W)))</f>
        <v>0</v>
      </c>
      <c r="V107" s="145">
        <f>IF($N107="","",IF(SUMIF('[1]Címrend ÖN'!$Q:$Q,$N107,'[1]Címrend ÖN'!X:X)=0,0,SUMIF('[1]Címrend ÖN'!$Q:$Q,$N107,'[1]Címrend ÖN'!X:X)))</f>
        <v>0</v>
      </c>
      <c r="W107" s="16"/>
      <c r="X107" s="16"/>
      <c r="Y107" s="16"/>
    </row>
    <row r="108" spans="1:25" s="29" customFormat="1" ht="11.25">
      <c r="A108" s="25"/>
      <c r="B108" s="25"/>
      <c r="C108" s="25"/>
      <c r="D108" s="25"/>
      <c r="E108" s="11"/>
      <c r="F108" s="82" t="s">
        <v>240</v>
      </c>
      <c r="G108" s="11"/>
      <c r="H108" s="11"/>
      <c r="I108" s="11"/>
      <c r="J108" s="11"/>
      <c r="K108" s="11"/>
      <c r="L108" s="108" t="s">
        <v>743</v>
      </c>
      <c r="M108" s="11"/>
      <c r="N108" s="108" t="s">
        <v>649</v>
      </c>
      <c r="O108" s="145">
        <f>IF($N108="","",IF(SUMIF('[1]Címrend ÖN'!$Q:$Q,$N108,'[1]Címrend ÖN'!S:S)=0,0,SUMIF('[1]Címrend ÖN'!$Q:$Q,$N108,'[1]Címrend ÖN'!S:S)))</f>
        <v>0</v>
      </c>
      <c r="P108" s="145">
        <f>IF($N108="","",IF(SUMIF('[1]Címrend ÖN'!$Q:$Q,$N108,'[1]Címrend ÖN'!T:T)=0,0,SUMIF('[1]Címrend ÖN'!$Q:$Q,$N108,'[1]Címrend ÖN'!T:T)))</f>
        <v>0</v>
      </c>
      <c r="Q108" s="145">
        <f>IF($N108="","",IF(SUMIF('[1]Címrend ÖN'!$Q:$Q,$N108,'[1]Címrend ÖN'!U:U)=0,0,SUMIF('[1]Címrend ÖN'!$Q:$Q,$N108,'[1]Címrend ÖN'!U:U)))</f>
        <v>0</v>
      </c>
      <c r="R108" s="171">
        <f t="shared" si="4"/>
        <v>0</v>
      </c>
      <c r="S108" s="140"/>
      <c r="T108" s="145">
        <f>IF($N108="","",IF(SUMIF('[1]Címrend ÖN'!$Q:$Q,$N108,'[1]Címrend ÖN'!V:V)=0,0,SUMIF('[1]Címrend ÖN'!$Q:$Q,$N108,'[1]Címrend ÖN'!V:V)))</f>
        <v>0</v>
      </c>
      <c r="U108" s="145">
        <f>IF($N108="","",IF(SUMIF('[1]Címrend ÖN'!$Q:$Q,$N108,'[1]Címrend ÖN'!W:W)=0,0,SUMIF('[1]Címrend ÖN'!$Q:$Q,$N108,'[1]Címrend ÖN'!W:W)))</f>
        <v>0</v>
      </c>
      <c r="V108" s="145">
        <f>IF($N108="","",IF(SUMIF('[1]Címrend ÖN'!$Q:$Q,$N108,'[1]Címrend ÖN'!X:X)=0,0,SUMIF('[1]Címrend ÖN'!$Q:$Q,$N108,'[1]Címrend ÖN'!X:X)))</f>
        <v>0</v>
      </c>
      <c r="W108" s="16"/>
      <c r="X108" s="16"/>
      <c r="Y108" s="16"/>
    </row>
    <row r="109" spans="1:25" s="29" customFormat="1" ht="11.25">
      <c r="A109" s="25"/>
      <c r="B109" s="25"/>
      <c r="C109" s="25"/>
      <c r="D109" s="25"/>
      <c r="E109" s="11"/>
      <c r="F109" s="42" t="s">
        <v>19</v>
      </c>
      <c r="G109" s="42"/>
      <c r="H109" s="42"/>
      <c r="I109" s="42"/>
      <c r="J109" s="42"/>
      <c r="K109" s="42"/>
      <c r="L109" s="42" t="s">
        <v>241</v>
      </c>
      <c r="M109" s="26" t="s">
        <v>237</v>
      </c>
      <c r="N109" s="42"/>
      <c r="O109" s="163">
        <f>SUM(O108,O107,O106)</f>
        <v>0</v>
      </c>
      <c r="P109" s="163">
        <f>SUM(P108,P107,P106)</f>
        <v>25977458</v>
      </c>
      <c r="Q109" s="163">
        <f>SUM(Q108,Q107,Q106)</f>
        <v>25977458</v>
      </c>
      <c r="R109" s="173">
        <f t="shared" si="4"/>
        <v>1</v>
      </c>
      <c r="S109" s="140"/>
      <c r="T109" s="163">
        <f>SUM(T108,T107,T106)</f>
        <v>0</v>
      </c>
      <c r="U109" s="163">
        <f>SUM(U108,U107,U106)</f>
        <v>25977458</v>
      </c>
      <c r="V109" s="163">
        <f>SUM(V108,V107,V106)</f>
        <v>0</v>
      </c>
      <c r="W109" s="16"/>
      <c r="X109" s="16"/>
      <c r="Y109" s="16"/>
    </row>
    <row r="110" spans="5:25" s="25" customFormat="1" ht="11.25">
      <c r="E110" s="11"/>
      <c r="F110" s="42" t="s">
        <v>23</v>
      </c>
      <c r="G110" s="42"/>
      <c r="H110" s="42"/>
      <c r="I110" s="42"/>
      <c r="J110" s="42"/>
      <c r="K110" s="42"/>
      <c r="L110" s="42" t="s">
        <v>242</v>
      </c>
      <c r="M110" s="26" t="s">
        <v>243</v>
      </c>
      <c r="N110" s="42" t="s">
        <v>243</v>
      </c>
      <c r="O110" s="163">
        <f>IF($N110="","",IF(SUMIF('[1]Címrend ÖN'!$Q:$Q,$N110,'[1]Címrend ÖN'!S:S)=0,0,SUMIF('[1]Címrend ÖN'!$Q:$Q,$N110,'[1]Címrend ÖN'!S:S)))</f>
        <v>0</v>
      </c>
      <c r="P110" s="163">
        <f>IF($N110="","",IF(SUMIF('[1]Címrend ÖN'!$Q:$Q,$N110,'[1]Címrend ÖN'!T:T)=0,0,SUMIF('[1]Címrend ÖN'!$Q:$Q,$N110,'[1]Címrend ÖN'!T:T)))</f>
        <v>0</v>
      </c>
      <c r="Q110" s="163">
        <f>IF($N110="","",IF(SUMIF('[1]Címrend ÖN'!$Q:$Q,$N110,'[1]Címrend ÖN'!U:U)=0,0,SUMIF('[1]Címrend ÖN'!$Q:$Q,$N110,'[1]Címrend ÖN'!U:U)))</f>
        <v>0</v>
      </c>
      <c r="R110" s="173">
        <f t="shared" si="4"/>
        <v>0</v>
      </c>
      <c r="S110" s="140"/>
      <c r="T110" s="163">
        <f>IF($N110="","",IF(SUMIF('[1]Címrend ÖN'!$Q:$Q,$N110,'[1]Címrend ÖN'!V:V)=0,0,SUMIF('[1]Címrend ÖN'!$Q:$Q,$N110,'[1]Címrend ÖN'!V:V)))</f>
        <v>0</v>
      </c>
      <c r="U110" s="163">
        <f>IF($N110="","",IF(SUMIF('[1]Címrend ÖN'!$Q:$Q,$N110,'[1]Címrend ÖN'!W:W)=0,0,SUMIF('[1]Címrend ÖN'!$Q:$Q,$N110,'[1]Címrend ÖN'!W:W)))</f>
        <v>0</v>
      </c>
      <c r="V110" s="163">
        <f>IF($N110="","",IF(SUMIF('[1]Címrend ÖN'!$Q:$Q,$N110,'[1]Címrend ÖN'!X:X)=0,0,SUMIF('[1]Címrend ÖN'!$Q:$Q,$N110,'[1]Címrend ÖN'!X:X)))</f>
        <v>0</v>
      </c>
      <c r="W110" s="40"/>
      <c r="X110" s="40"/>
      <c r="Y110" s="40"/>
    </row>
    <row r="111" spans="1:25" s="29" customFormat="1" ht="11.25">
      <c r="A111" s="25"/>
      <c r="B111" s="25"/>
      <c r="C111" s="25"/>
      <c r="D111" s="25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41"/>
      <c r="P111" s="41"/>
      <c r="Q111" s="41"/>
      <c r="R111" s="182"/>
      <c r="S111" s="41"/>
      <c r="T111" s="41"/>
      <c r="U111" s="41"/>
      <c r="V111" s="41"/>
      <c r="W111" s="16"/>
      <c r="X111" s="16"/>
      <c r="Y111" s="16"/>
    </row>
    <row r="112" spans="1:25" s="29" customFormat="1" ht="11.25">
      <c r="A112" s="25"/>
      <c r="B112" s="25"/>
      <c r="C112" s="25"/>
      <c r="D112" s="25"/>
      <c r="E112" s="84"/>
      <c r="F112" s="84"/>
      <c r="G112" s="84"/>
      <c r="H112" s="84"/>
      <c r="I112" s="84"/>
      <c r="J112" s="84"/>
      <c r="K112" s="84"/>
      <c r="L112" s="35" t="s">
        <v>415</v>
      </c>
      <c r="M112" s="84"/>
      <c r="N112" s="84"/>
      <c r="O112" s="41"/>
      <c r="P112" s="41"/>
      <c r="Q112" s="41"/>
      <c r="R112" s="182"/>
      <c r="S112" s="41"/>
      <c r="T112" s="41"/>
      <c r="U112" s="41"/>
      <c r="V112" s="41"/>
      <c r="W112" s="16"/>
      <c r="X112" s="16"/>
      <c r="Y112" s="16"/>
    </row>
    <row r="113" spans="1:22" ht="11.2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2"/>
      <c r="L113" s="153"/>
      <c r="N113" s="151"/>
      <c r="O113" s="151"/>
      <c r="P113" s="151"/>
      <c r="Q113" s="151"/>
      <c r="R113" s="179"/>
      <c r="S113" s="151"/>
      <c r="T113" s="151"/>
      <c r="U113" s="151"/>
      <c r="V113" s="161" t="s">
        <v>411</v>
      </c>
    </row>
    <row r="114" spans="1:22" ht="11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32"/>
      <c r="P114" s="3"/>
      <c r="Q114" s="3"/>
      <c r="R114" s="170"/>
      <c r="V114" s="76" t="s">
        <v>609</v>
      </c>
    </row>
    <row r="115" spans="1:22" ht="10.5" customHeight="1">
      <c r="A115" s="190" t="s">
        <v>1</v>
      </c>
      <c r="B115" s="192" t="s">
        <v>2</v>
      </c>
      <c r="C115" s="192" t="s">
        <v>3</v>
      </c>
      <c r="D115" s="192" t="s">
        <v>4</v>
      </c>
      <c r="E115" s="192" t="s">
        <v>5</v>
      </c>
      <c r="F115" s="192" t="s">
        <v>6</v>
      </c>
      <c r="G115" s="192" t="s">
        <v>7</v>
      </c>
      <c r="H115" s="192" t="s">
        <v>8</v>
      </c>
      <c r="I115" s="192" t="s">
        <v>9</v>
      </c>
      <c r="J115" s="192" t="s">
        <v>10</v>
      </c>
      <c r="K115" s="192" t="s">
        <v>11</v>
      </c>
      <c r="L115" s="194" t="s">
        <v>12</v>
      </c>
      <c r="M115" s="192" t="s">
        <v>13</v>
      </c>
      <c r="N115" s="156"/>
      <c r="O115" s="186" t="str">
        <f>O4</f>
        <v>Eredeti ei.</v>
      </c>
      <c r="P115" s="186" t="str">
        <f>P4</f>
        <v>Módosított ei.</v>
      </c>
      <c r="Q115" s="186" t="str">
        <f>Q4</f>
        <v>Teljesítés</v>
      </c>
      <c r="R115" s="186" t="str">
        <f>R4</f>
        <v>Teljesítés %-a</v>
      </c>
      <c r="T115" s="187" t="s">
        <v>0</v>
      </c>
      <c r="U115" s="188"/>
      <c r="V115" s="189"/>
    </row>
    <row r="116" spans="1:22" ht="49.5" customHeight="1">
      <c r="A116" s="191"/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5"/>
      <c r="M116" s="193"/>
      <c r="N116" s="157" t="s">
        <v>13</v>
      </c>
      <c r="O116" s="186"/>
      <c r="P116" s="186"/>
      <c r="Q116" s="186"/>
      <c r="R116" s="186"/>
      <c r="T116" s="5" t="s">
        <v>14</v>
      </c>
      <c r="U116" s="5" t="s">
        <v>15</v>
      </c>
      <c r="V116" s="5" t="s">
        <v>16</v>
      </c>
    </row>
    <row r="117" spans="1:25" s="29" customFormat="1" ht="11.25">
      <c r="A117" s="25"/>
      <c r="B117" s="25"/>
      <c r="C117" s="25"/>
      <c r="D117" s="25"/>
      <c r="E117" s="11"/>
      <c r="F117" s="11" t="s">
        <v>26</v>
      </c>
      <c r="G117" s="11"/>
      <c r="H117" s="11"/>
      <c r="I117" s="11"/>
      <c r="J117" s="11"/>
      <c r="K117" s="11"/>
      <c r="L117" s="11" t="s">
        <v>244</v>
      </c>
      <c r="M117" s="25"/>
      <c r="N117" s="11"/>
      <c r="O117" s="145"/>
      <c r="P117" s="145"/>
      <c r="Q117" s="145"/>
      <c r="R117" s="171"/>
      <c r="S117" s="140"/>
      <c r="T117" s="145"/>
      <c r="U117" s="145"/>
      <c r="V117" s="145"/>
      <c r="W117" s="16"/>
      <c r="X117" s="16"/>
      <c r="Y117" s="16"/>
    </row>
    <row r="118" spans="1:25" s="29" customFormat="1" ht="11.25">
      <c r="A118" s="25"/>
      <c r="B118" s="25"/>
      <c r="C118" s="25"/>
      <c r="D118" s="25"/>
      <c r="E118" s="11"/>
      <c r="F118" s="110" t="s">
        <v>246</v>
      </c>
      <c r="G118" s="108"/>
      <c r="H118" s="108"/>
      <c r="I118" s="108"/>
      <c r="J118" s="108"/>
      <c r="K118" s="108"/>
      <c r="L118" s="108" t="s">
        <v>554</v>
      </c>
      <c r="M118" s="11"/>
      <c r="N118" s="108" t="s">
        <v>650</v>
      </c>
      <c r="O118" s="145">
        <f>IF($N118="","",IF(SUMIF('[1]Címrend ÖN'!$Q:$Q,$N118,'[1]Címrend ÖN'!S:S)=0,0,SUMIF('[1]Címrend ÖN'!$Q:$Q,$N118,'[1]Címrend ÖN'!S:S)))</f>
        <v>0</v>
      </c>
      <c r="P118" s="145">
        <f>IF($N118="","",IF(SUMIF('[1]Címrend ÖN'!$Q:$Q,$N118,'[1]Címrend ÖN'!T:T)=0,0,SUMIF('[1]Címrend ÖN'!$Q:$Q,$N118,'[1]Címrend ÖN'!T:T)))</f>
        <v>0</v>
      </c>
      <c r="Q118" s="145">
        <f>IF($N118="","",IF(SUMIF('[1]Címrend ÖN'!$Q:$Q,$N118,'[1]Címrend ÖN'!U:U)=0,0,SUMIF('[1]Címrend ÖN'!$Q:$Q,$N118,'[1]Címrend ÖN'!U:U)))</f>
        <v>0</v>
      </c>
      <c r="R118" s="171">
        <f aca="true" t="shared" si="5" ref="R118:R181">IF(Q118="","",IF(Q118=0,0,Q118/P118))</f>
        <v>0</v>
      </c>
      <c r="S118" s="140"/>
      <c r="T118" s="145">
        <f>IF($N118="","",IF(SUMIF('[1]Címrend ÖN'!$Q:$Q,$N118,'[1]Címrend ÖN'!V:V)=0,0,SUMIF('[1]Címrend ÖN'!$Q:$Q,$N118,'[1]Címrend ÖN'!V:V)))</f>
        <v>0</v>
      </c>
      <c r="U118" s="145">
        <f>IF($N118="","",IF(SUMIF('[1]Címrend ÖN'!$Q:$Q,$N118,'[1]Címrend ÖN'!W:W)=0,0,SUMIF('[1]Címrend ÖN'!$Q:$Q,$N118,'[1]Címrend ÖN'!W:W)))</f>
        <v>0</v>
      </c>
      <c r="V118" s="145">
        <f>IF($N118="","",IF(SUMIF('[1]Címrend ÖN'!$Q:$Q,$N118,'[1]Címrend ÖN'!X:X)=0,0,SUMIF('[1]Címrend ÖN'!$Q:$Q,$N118,'[1]Címrend ÖN'!X:X)))</f>
        <v>0</v>
      </c>
      <c r="W118" s="16"/>
      <c r="X118" s="16"/>
      <c r="Y118" s="16"/>
    </row>
    <row r="119" spans="1:25" s="29" customFormat="1" ht="11.25">
      <c r="A119" s="25"/>
      <c r="B119" s="25"/>
      <c r="C119" s="25"/>
      <c r="D119" s="25"/>
      <c r="E119" s="11"/>
      <c r="F119" s="110" t="s">
        <v>247</v>
      </c>
      <c r="G119" s="108"/>
      <c r="H119" s="108"/>
      <c r="I119" s="108"/>
      <c r="J119" s="108"/>
      <c r="K119" s="108"/>
      <c r="L119" s="108" t="s">
        <v>555</v>
      </c>
      <c r="M119" s="11"/>
      <c r="N119" s="108" t="s">
        <v>651</v>
      </c>
      <c r="O119" s="145">
        <f>IF($N119="","",IF(SUMIF('[1]Címrend ÖN'!$Q:$Q,$N119,'[1]Címrend ÖN'!S:S)=0,0,SUMIF('[1]Címrend ÖN'!$Q:$Q,$N119,'[1]Címrend ÖN'!S:S)))</f>
        <v>0</v>
      </c>
      <c r="P119" s="145">
        <f>IF($N119="","",IF(SUMIF('[1]Címrend ÖN'!$Q:$Q,$N119,'[1]Címrend ÖN'!T:T)=0,0,SUMIF('[1]Címrend ÖN'!$Q:$Q,$N119,'[1]Címrend ÖN'!T:T)))</f>
        <v>0</v>
      </c>
      <c r="Q119" s="145">
        <f>IF($N119="","",IF(SUMIF('[1]Címrend ÖN'!$Q:$Q,$N119,'[1]Címrend ÖN'!U:U)=0,0,SUMIF('[1]Címrend ÖN'!$Q:$Q,$N119,'[1]Címrend ÖN'!U:U)))</f>
        <v>0</v>
      </c>
      <c r="R119" s="171">
        <f t="shared" si="5"/>
        <v>0</v>
      </c>
      <c r="S119" s="140"/>
      <c r="T119" s="145">
        <f>IF($N119="","",IF(SUMIF('[1]Címrend ÖN'!$Q:$Q,$N119,'[1]Címrend ÖN'!V:V)=0,0,SUMIF('[1]Címrend ÖN'!$Q:$Q,$N119,'[1]Címrend ÖN'!V:V)))</f>
        <v>0</v>
      </c>
      <c r="U119" s="145">
        <f>IF($N119="","",IF(SUMIF('[1]Címrend ÖN'!$Q:$Q,$N119,'[1]Címrend ÖN'!W:W)=0,0,SUMIF('[1]Címrend ÖN'!$Q:$Q,$N119,'[1]Címrend ÖN'!W:W)))</f>
        <v>0</v>
      </c>
      <c r="V119" s="145">
        <f>IF($N119="","",IF(SUMIF('[1]Címrend ÖN'!$Q:$Q,$N119,'[1]Címrend ÖN'!X:X)=0,0,SUMIF('[1]Címrend ÖN'!$Q:$Q,$N119,'[1]Címrend ÖN'!X:X)))</f>
        <v>0</v>
      </c>
      <c r="W119" s="16"/>
      <c r="X119" s="16"/>
      <c r="Y119" s="16"/>
    </row>
    <row r="120" spans="1:25" s="29" customFormat="1" ht="11.25">
      <c r="A120" s="25"/>
      <c r="B120" s="25"/>
      <c r="C120" s="25"/>
      <c r="D120" s="25"/>
      <c r="E120" s="11"/>
      <c r="F120" s="110" t="s">
        <v>546</v>
      </c>
      <c r="G120" s="108"/>
      <c r="H120" s="108"/>
      <c r="I120" s="108"/>
      <c r="J120" s="108"/>
      <c r="K120" s="108"/>
      <c r="L120" s="108" t="s">
        <v>556</v>
      </c>
      <c r="M120" s="11"/>
      <c r="N120" s="108" t="s">
        <v>652</v>
      </c>
      <c r="O120" s="145">
        <f>IF($N120="","",IF(SUMIF('[1]Címrend ÖN'!$Q:$Q,$N120,'[1]Címrend ÖN'!S:S)=0,0,SUMIF('[1]Címrend ÖN'!$Q:$Q,$N120,'[1]Címrend ÖN'!S:S)))</f>
        <v>0</v>
      </c>
      <c r="P120" s="145">
        <f>IF($N120="","",IF(SUMIF('[1]Címrend ÖN'!$Q:$Q,$N120,'[1]Címrend ÖN'!T:T)=0,0,SUMIF('[1]Címrend ÖN'!$Q:$Q,$N120,'[1]Címrend ÖN'!T:T)))</f>
        <v>0</v>
      </c>
      <c r="Q120" s="145">
        <f>IF($N120="","",IF(SUMIF('[1]Címrend ÖN'!$Q:$Q,$N120,'[1]Címrend ÖN'!U:U)=0,0,SUMIF('[1]Címrend ÖN'!$Q:$Q,$N120,'[1]Címrend ÖN'!U:U)))</f>
        <v>0</v>
      </c>
      <c r="R120" s="171">
        <f t="shared" si="5"/>
        <v>0</v>
      </c>
      <c r="S120" s="140"/>
      <c r="T120" s="145">
        <f>IF($N120="","",IF(SUMIF('[1]Címrend ÖN'!$Q:$Q,$N120,'[1]Címrend ÖN'!V:V)=0,0,SUMIF('[1]Címrend ÖN'!$Q:$Q,$N120,'[1]Címrend ÖN'!V:V)))</f>
        <v>0</v>
      </c>
      <c r="U120" s="145">
        <f>IF($N120="","",IF(SUMIF('[1]Címrend ÖN'!$Q:$Q,$N120,'[1]Címrend ÖN'!W:W)=0,0,SUMIF('[1]Címrend ÖN'!$Q:$Q,$N120,'[1]Címrend ÖN'!W:W)))</f>
        <v>0</v>
      </c>
      <c r="V120" s="145">
        <f>IF($N120="","",IF(SUMIF('[1]Címrend ÖN'!$Q:$Q,$N120,'[1]Címrend ÖN'!X:X)=0,0,SUMIF('[1]Címrend ÖN'!$Q:$Q,$N120,'[1]Címrend ÖN'!X:X)))</f>
        <v>0</v>
      </c>
      <c r="W120" s="16"/>
      <c r="X120" s="16"/>
      <c r="Y120" s="16"/>
    </row>
    <row r="121" spans="1:25" s="29" customFormat="1" ht="11.25">
      <c r="A121" s="25"/>
      <c r="B121" s="25"/>
      <c r="C121" s="25"/>
      <c r="D121" s="25"/>
      <c r="E121" s="11"/>
      <c r="F121" s="110" t="s">
        <v>547</v>
      </c>
      <c r="G121" s="108"/>
      <c r="H121" s="108"/>
      <c r="I121" s="108"/>
      <c r="J121" s="108"/>
      <c r="K121" s="108"/>
      <c r="L121" s="108" t="s">
        <v>557</v>
      </c>
      <c r="M121" s="11"/>
      <c r="N121" s="108" t="s">
        <v>653</v>
      </c>
      <c r="O121" s="145">
        <f>IF($N121="","",IF(SUMIF('[1]Címrend ÖN'!$Q:$Q,$N121,'[1]Címrend ÖN'!S:S)=0,0,SUMIF('[1]Címrend ÖN'!$Q:$Q,$N121,'[1]Címrend ÖN'!S:S)))</f>
        <v>0</v>
      </c>
      <c r="P121" s="145">
        <f>IF($N121="","",IF(SUMIF('[1]Címrend ÖN'!$Q:$Q,$N121,'[1]Címrend ÖN'!T:T)=0,0,SUMIF('[1]Címrend ÖN'!$Q:$Q,$N121,'[1]Címrend ÖN'!T:T)))</f>
        <v>0</v>
      </c>
      <c r="Q121" s="145">
        <f>IF($N121="","",IF(SUMIF('[1]Címrend ÖN'!$Q:$Q,$N121,'[1]Címrend ÖN'!U:U)=0,0,SUMIF('[1]Címrend ÖN'!$Q:$Q,$N121,'[1]Címrend ÖN'!U:U)))</f>
        <v>0</v>
      </c>
      <c r="R121" s="171">
        <f t="shared" si="5"/>
        <v>0</v>
      </c>
      <c r="S121" s="140"/>
      <c r="T121" s="145">
        <f>IF($N121="","",IF(SUMIF('[1]Címrend ÖN'!$Q:$Q,$N121,'[1]Címrend ÖN'!V:V)=0,0,SUMIF('[1]Címrend ÖN'!$Q:$Q,$N121,'[1]Címrend ÖN'!V:V)))</f>
        <v>0</v>
      </c>
      <c r="U121" s="145">
        <f>IF($N121="","",IF(SUMIF('[1]Címrend ÖN'!$Q:$Q,$N121,'[1]Címrend ÖN'!W:W)=0,0,SUMIF('[1]Címrend ÖN'!$Q:$Q,$N121,'[1]Címrend ÖN'!W:W)))</f>
        <v>0</v>
      </c>
      <c r="V121" s="145">
        <f>IF($N121="","",IF(SUMIF('[1]Címrend ÖN'!$Q:$Q,$N121,'[1]Címrend ÖN'!X:X)=0,0,SUMIF('[1]Címrend ÖN'!$Q:$Q,$N121,'[1]Címrend ÖN'!X:X)))</f>
        <v>0</v>
      </c>
      <c r="W121" s="16"/>
      <c r="X121" s="16"/>
      <c r="Y121" s="16"/>
    </row>
    <row r="122" spans="1:25" s="29" customFormat="1" ht="11.25">
      <c r="A122" s="25"/>
      <c r="B122" s="25"/>
      <c r="C122" s="25"/>
      <c r="D122" s="25"/>
      <c r="E122" s="11"/>
      <c r="F122" s="110" t="s">
        <v>548</v>
      </c>
      <c r="G122" s="108"/>
      <c r="H122" s="108"/>
      <c r="I122" s="108"/>
      <c r="J122" s="108"/>
      <c r="K122" s="108"/>
      <c r="L122" s="108" t="s">
        <v>558</v>
      </c>
      <c r="M122" s="11"/>
      <c r="N122" s="108" t="s">
        <v>654</v>
      </c>
      <c r="O122" s="145">
        <f>IF($N122="","",IF(SUMIF('[1]Címrend ÖN'!$Q:$Q,$N122,'[1]Címrend ÖN'!S:S)=0,0,SUMIF('[1]Címrend ÖN'!$Q:$Q,$N122,'[1]Címrend ÖN'!S:S)))</f>
        <v>0</v>
      </c>
      <c r="P122" s="145">
        <f>IF($N122="","",IF(SUMIF('[1]Címrend ÖN'!$Q:$Q,$N122,'[1]Címrend ÖN'!T:T)=0,0,SUMIF('[1]Címrend ÖN'!$Q:$Q,$N122,'[1]Címrend ÖN'!T:T)))</f>
        <v>0</v>
      </c>
      <c r="Q122" s="145">
        <f>IF($N122="","",IF(SUMIF('[1]Címrend ÖN'!$Q:$Q,$N122,'[1]Címrend ÖN'!U:U)=0,0,SUMIF('[1]Címrend ÖN'!$Q:$Q,$N122,'[1]Címrend ÖN'!U:U)))</f>
        <v>0</v>
      </c>
      <c r="R122" s="171">
        <f t="shared" si="5"/>
        <v>0</v>
      </c>
      <c r="S122" s="140"/>
      <c r="T122" s="145">
        <f>IF($N122="","",IF(SUMIF('[1]Címrend ÖN'!$Q:$Q,$N122,'[1]Címrend ÖN'!V:V)=0,0,SUMIF('[1]Címrend ÖN'!$Q:$Q,$N122,'[1]Címrend ÖN'!V:V)))</f>
        <v>0</v>
      </c>
      <c r="U122" s="145">
        <f>IF($N122="","",IF(SUMIF('[1]Címrend ÖN'!$Q:$Q,$N122,'[1]Címrend ÖN'!W:W)=0,0,SUMIF('[1]Címrend ÖN'!$Q:$Q,$N122,'[1]Címrend ÖN'!W:W)))</f>
        <v>0</v>
      </c>
      <c r="V122" s="145">
        <f>IF($N122="","",IF(SUMIF('[1]Címrend ÖN'!$Q:$Q,$N122,'[1]Címrend ÖN'!X:X)=0,0,SUMIF('[1]Címrend ÖN'!$Q:$Q,$N122,'[1]Címrend ÖN'!X:X)))</f>
        <v>0</v>
      </c>
      <c r="W122" s="16"/>
      <c r="X122" s="16"/>
      <c r="Y122" s="16"/>
    </row>
    <row r="123" spans="1:25" s="29" customFormat="1" ht="11.25">
      <c r="A123" s="25"/>
      <c r="B123" s="25"/>
      <c r="C123" s="25"/>
      <c r="D123" s="25"/>
      <c r="E123" s="11"/>
      <c r="F123" s="110" t="s">
        <v>549</v>
      </c>
      <c r="G123" s="108"/>
      <c r="H123" s="108"/>
      <c r="I123" s="108"/>
      <c r="J123" s="108"/>
      <c r="K123" s="108"/>
      <c r="L123" s="108" t="s">
        <v>559</v>
      </c>
      <c r="M123" s="11"/>
      <c r="N123" s="108" t="s">
        <v>655</v>
      </c>
      <c r="O123" s="145">
        <f>IF($N123="","",IF(SUMIF('[1]Címrend ÖN'!$Q:$Q,$N123,'[1]Címrend ÖN'!S:S)=0,0,SUMIF('[1]Címrend ÖN'!$Q:$Q,$N123,'[1]Címrend ÖN'!S:S)))</f>
        <v>0</v>
      </c>
      <c r="P123" s="145">
        <f>IF($N123="","",IF(SUMIF('[1]Címrend ÖN'!$Q:$Q,$N123,'[1]Címrend ÖN'!T:T)=0,0,SUMIF('[1]Címrend ÖN'!$Q:$Q,$N123,'[1]Címrend ÖN'!T:T)))</f>
        <v>0</v>
      </c>
      <c r="Q123" s="145">
        <f>IF($N123="","",IF(SUMIF('[1]Címrend ÖN'!$Q:$Q,$N123,'[1]Címrend ÖN'!U:U)=0,0,SUMIF('[1]Címrend ÖN'!$Q:$Q,$N123,'[1]Címrend ÖN'!U:U)))</f>
        <v>0</v>
      </c>
      <c r="R123" s="171">
        <f t="shared" si="5"/>
        <v>0</v>
      </c>
      <c r="S123" s="140"/>
      <c r="T123" s="145">
        <f>IF($N123="","",IF(SUMIF('[1]Címrend ÖN'!$Q:$Q,$N123,'[1]Címrend ÖN'!V:V)=0,0,SUMIF('[1]Címrend ÖN'!$Q:$Q,$N123,'[1]Címrend ÖN'!V:V)))</f>
        <v>0</v>
      </c>
      <c r="U123" s="145">
        <f>IF($N123="","",IF(SUMIF('[1]Címrend ÖN'!$Q:$Q,$N123,'[1]Címrend ÖN'!W:W)=0,0,SUMIF('[1]Címrend ÖN'!$Q:$Q,$N123,'[1]Címrend ÖN'!W:W)))</f>
        <v>0</v>
      </c>
      <c r="V123" s="145">
        <f>IF($N123="","",IF(SUMIF('[1]Címrend ÖN'!$Q:$Q,$N123,'[1]Címrend ÖN'!X:X)=0,0,SUMIF('[1]Címrend ÖN'!$Q:$Q,$N123,'[1]Címrend ÖN'!X:X)))</f>
        <v>0</v>
      </c>
      <c r="W123" s="16"/>
      <c r="X123" s="16"/>
      <c r="Y123" s="16"/>
    </row>
    <row r="124" spans="1:25" s="29" customFormat="1" ht="11.25">
      <c r="A124" s="25"/>
      <c r="B124" s="25"/>
      <c r="C124" s="25"/>
      <c r="D124" s="25"/>
      <c r="E124" s="11"/>
      <c r="F124" s="110" t="s">
        <v>550</v>
      </c>
      <c r="G124" s="108"/>
      <c r="H124" s="108"/>
      <c r="I124" s="108"/>
      <c r="J124" s="108"/>
      <c r="K124" s="108"/>
      <c r="L124" s="108" t="s">
        <v>560</v>
      </c>
      <c r="M124" s="11"/>
      <c r="N124" s="108" t="s">
        <v>656</v>
      </c>
      <c r="O124" s="145">
        <f>IF($N124="","",IF(SUMIF('[1]Címrend ÖN'!$Q:$Q,$N124,'[1]Címrend ÖN'!S:S)=0,0,SUMIF('[1]Címrend ÖN'!$Q:$Q,$N124,'[1]Címrend ÖN'!S:S)))</f>
        <v>0</v>
      </c>
      <c r="P124" s="145">
        <f>IF($N124="","",IF(SUMIF('[1]Címrend ÖN'!$Q:$Q,$N124,'[1]Címrend ÖN'!T:T)=0,0,SUMIF('[1]Címrend ÖN'!$Q:$Q,$N124,'[1]Címrend ÖN'!T:T)))</f>
        <v>0</v>
      </c>
      <c r="Q124" s="145">
        <f>IF($N124="","",IF(SUMIF('[1]Címrend ÖN'!$Q:$Q,$N124,'[1]Címrend ÖN'!U:U)=0,0,SUMIF('[1]Címrend ÖN'!$Q:$Q,$N124,'[1]Címrend ÖN'!U:U)))</f>
        <v>0</v>
      </c>
      <c r="R124" s="171">
        <f t="shared" si="5"/>
        <v>0</v>
      </c>
      <c r="S124" s="140"/>
      <c r="T124" s="145">
        <f>IF($N124="","",IF(SUMIF('[1]Címrend ÖN'!$Q:$Q,$N124,'[1]Címrend ÖN'!V:V)=0,0,SUMIF('[1]Címrend ÖN'!$Q:$Q,$N124,'[1]Címrend ÖN'!V:V)))</f>
        <v>0</v>
      </c>
      <c r="U124" s="145">
        <f>IF($N124="","",IF(SUMIF('[1]Címrend ÖN'!$Q:$Q,$N124,'[1]Címrend ÖN'!W:W)=0,0,SUMIF('[1]Címrend ÖN'!$Q:$Q,$N124,'[1]Címrend ÖN'!W:W)))</f>
        <v>0</v>
      </c>
      <c r="V124" s="145">
        <f>IF($N124="","",IF(SUMIF('[1]Címrend ÖN'!$Q:$Q,$N124,'[1]Címrend ÖN'!X:X)=0,0,SUMIF('[1]Címrend ÖN'!$Q:$Q,$N124,'[1]Címrend ÖN'!X:X)))</f>
        <v>0</v>
      </c>
      <c r="W124" s="16"/>
      <c r="X124" s="16"/>
      <c r="Y124" s="16"/>
    </row>
    <row r="125" spans="1:25" s="29" customFormat="1" ht="11.25">
      <c r="A125" s="25"/>
      <c r="B125" s="25"/>
      <c r="C125" s="25"/>
      <c r="D125" s="25"/>
      <c r="E125" s="11"/>
      <c r="F125" s="110" t="s">
        <v>551</v>
      </c>
      <c r="G125" s="108"/>
      <c r="H125" s="108"/>
      <c r="I125" s="108"/>
      <c r="J125" s="108"/>
      <c r="K125" s="108"/>
      <c r="L125" s="108" t="s">
        <v>561</v>
      </c>
      <c r="M125" s="11"/>
      <c r="N125" s="108" t="s">
        <v>657</v>
      </c>
      <c r="O125" s="145">
        <f>IF($N125="","",IF(SUMIF('[1]Címrend ÖN'!$Q:$Q,$N125,'[1]Címrend ÖN'!S:S)=0,0,SUMIF('[1]Címrend ÖN'!$Q:$Q,$N125,'[1]Címrend ÖN'!S:S)))</f>
        <v>0</v>
      </c>
      <c r="P125" s="145">
        <f>IF($N125="","",IF(SUMIF('[1]Címrend ÖN'!$Q:$Q,$N125,'[1]Címrend ÖN'!T:T)=0,0,SUMIF('[1]Címrend ÖN'!$Q:$Q,$N125,'[1]Címrend ÖN'!T:T)))</f>
        <v>0</v>
      </c>
      <c r="Q125" s="145">
        <f>IF($N125="","",IF(SUMIF('[1]Címrend ÖN'!$Q:$Q,$N125,'[1]Címrend ÖN'!U:U)=0,0,SUMIF('[1]Címrend ÖN'!$Q:$Q,$N125,'[1]Címrend ÖN'!U:U)))</f>
        <v>0</v>
      </c>
      <c r="R125" s="171">
        <f t="shared" si="5"/>
        <v>0</v>
      </c>
      <c r="S125" s="140"/>
      <c r="T125" s="145">
        <f>IF($N125="","",IF(SUMIF('[1]Címrend ÖN'!$Q:$Q,$N125,'[1]Címrend ÖN'!V:V)=0,0,SUMIF('[1]Címrend ÖN'!$Q:$Q,$N125,'[1]Címrend ÖN'!V:V)))</f>
        <v>0</v>
      </c>
      <c r="U125" s="145">
        <f>IF($N125="","",IF(SUMIF('[1]Címrend ÖN'!$Q:$Q,$N125,'[1]Címrend ÖN'!W:W)=0,0,SUMIF('[1]Címrend ÖN'!$Q:$Q,$N125,'[1]Címrend ÖN'!W:W)))</f>
        <v>0</v>
      </c>
      <c r="V125" s="145">
        <f>IF($N125="","",IF(SUMIF('[1]Címrend ÖN'!$Q:$Q,$N125,'[1]Címrend ÖN'!X:X)=0,0,SUMIF('[1]Címrend ÖN'!$Q:$Q,$N125,'[1]Címrend ÖN'!X:X)))</f>
        <v>0</v>
      </c>
      <c r="W125" s="16"/>
      <c r="X125" s="16"/>
      <c r="Y125" s="16"/>
    </row>
    <row r="126" spans="1:25" s="29" customFormat="1" ht="11.25">
      <c r="A126" s="25"/>
      <c r="B126" s="25"/>
      <c r="C126" s="25"/>
      <c r="D126" s="25"/>
      <c r="E126" s="11"/>
      <c r="F126" s="110" t="s">
        <v>552</v>
      </c>
      <c r="G126" s="108"/>
      <c r="H126" s="108"/>
      <c r="I126" s="108"/>
      <c r="J126" s="108"/>
      <c r="K126" s="108"/>
      <c r="L126" s="108" t="s">
        <v>562</v>
      </c>
      <c r="M126" s="11"/>
      <c r="N126" s="108" t="s">
        <v>658</v>
      </c>
      <c r="O126" s="145">
        <f>IF($N126="","",IF(SUMIF('[1]Címrend ÖN'!$Q:$Q,$N126,'[1]Címrend ÖN'!S:S)=0,0,SUMIF('[1]Címrend ÖN'!$Q:$Q,$N126,'[1]Címrend ÖN'!S:S)))</f>
        <v>0</v>
      </c>
      <c r="P126" s="145">
        <f>IF($N126="","",IF(SUMIF('[1]Címrend ÖN'!$Q:$Q,$N126,'[1]Címrend ÖN'!T:T)=0,0,SUMIF('[1]Címrend ÖN'!$Q:$Q,$N126,'[1]Címrend ÖN'!T:T)))</f>
        <v>1200000</v>
      </c>
      <c r="Q126" s="145">
        <v>1200000</v>
      </c>
      <c r="R126" s="171">
        <f t="shared" si="5"/>
        <v>1</v>
      </c>
      <c r="S126" s="140"/>
      <c r="T126" s="145">
        <f>IF($N126="","",IF(SUMIF('[1]Címrend ÖN'!$Q:$Q,$N126,'[1]Címrend ÖN'!V:V)=0,0,SUMIF('[1]Címrend ÖN'!$Q:$Q,$N126,'[1]Címrend ÖN'!V:V)))</f>
        <v>0</v>
      </c>
      <c r="U126" s="145">
        <f>Q126-V126</f>
        <v>0</v>
      </c>
      <c r="V126" s="145">
        <v>1200000</v>
      </c>
      <c r="W126" s="16"/>
      <c r="X126" s="16"/>
      <c r="Y126" s="16"/>
    </row>
    <row r="127" spans="1:25" s="29" customFormat="1" ht="11.25">
      <c r="A127" s="25"/>
      <c r="B127" s="25"/>
      <c r="C127" s="25"/>
      <c r="D127" s="25"/>
      <c r="E127" s="11"/>
      <c r="F127" s="110" t="s">
        <v>553</v>
      </c>
      <c r="G127" s="108"/>
      <c r="H127" s="108"/>
      <c r="I127" s="108"/>
      <c r="J127" s="108"/>
      <c r="K127" s="108"/>
      <c r="L127" s="108" t="s">
        <v>563</v>
      </c>
      <c r="M127" s="11"/>
      <c r="N127" s="108" t="s">
        <v>659</v>
      </c>
      <c r="O127" s="145">
        <f>IF($N127="","",IF(SUMIF('[1]Címrend ÖN'!$Q:$Q,$N127,'[1]Címrend ÖN'!S:S)=0,0,SUMIF('[1]Címrend ÖN'!$Q:$Q,$N127,'[1]Címrend ÖN'!S:S)))</f>
        <v>0</v>
      </c>
      <c r="P127" s="145">
        <f>IF($N127="","",IF(SUMIF('[1]Címrend ÖN'!$Q:$Q,$N127,'[1]Címrend ÖN'!T:T)=0,0,SUMIF('[1]Címrend ÖN'!$Q:$Q,$N127,'[1]Címrend ÖN'!T:T)))</f>
        <v>0</v>
      </c>
      <c r="Q127" s="145">
        <f>IF($N127="","",IF(SUMIF('[1]Címrend ÖN'!$Q:$Q,$N127,'[1]Címrend ÖN'!U:U)=0,0,SUMIF('[1]Címrend ÖN'!$Q:$Q,$N127,'[1]Címrend ÖN'!U:U)))</f>
        <v>0</v>
      </c>
      <c r="R127" s="171">
        <f t="shared" si="5"/>
        <v>0</v>
      </c>
      <c r="S127" s="140"/>
      <c r="T127" s="145">
        <f>IF($N127="","",IF(SUMIF('[1]Címrend ÖN'!$Q:$Q,$N127,'[1]Címrend ÖN'!V:V)=0,0,SUMIF('[1]Címrend ÖN'!$Q:$Q,$N127,'[1]Címrend ÖN'!V:V)))</f>
        <v>0</v>
      </c>
      <c r="U127" s="145">
        <f>IF($N127="","",IF(SUMIF('[1]Címrend ÖN'!$Q:$Q,$N127,'[1]Címrend ÖN'!W:W)=0,0,SUMIF('[1]Címrend ÖN'!$Q:$Q,$N127,'[1]Címrend ÖN'!W:W)))</f>
        <v>0</v>
      </c>
      <c r="V127" s="145">
        <f>IF($N127="","",IF(SUMIF('[1]Címrend ÖN'!$Q:$Q,$N127,'[1]Címrend ÖN'!X:X)=0,0,SUMIF('[1]Címrend ÖN'!$Q:$Q,$N127,'[1]Címrend ÖN'!X:X)))</f>
        <v>0</v>
      </c>
      <c r="W127" s="16"/>
      <c r="X127" s="16"/>
      <c r="Y127" s="16"/>
    </row>
    <row r="128" spans="5:25" s="25" customFormat="1" ht="11.25">
      <c r="E128" s="11"/>
      <c r="F128" s="42" t="s">
        <v>26</v>
      </c>
      <c r="G128" s="42"/>
      <c r="H128" s="42"/>
      <c r="I128" s="42"/>
      <c r="J128" s="42"/>
      <c r="K128" s="42"/>
      <c r="L128" s="42" t="s">
        <v>248</v>
      </c>
      <c r="M128" s="26" t="s">
        <v>245</v>
      </c>
      <c r="N128" s="42"/>
      <c r="O128" s="163">
        <f>SUM(O118,O119,O120,O121,O122,O123,O124,O125,O126,O127)</f>
        <v>0</v>
      </c>
      <c r="P128" s="163">
        <f aca="true" t="shared" si="6" ref="P128:V128">SUM(P118,P119,P120,P121,P122,P123,P124,P125,P126,P127)</f>
        <v>1200000</v>
      </c>
      <c r="Q128" s="163">
        <f t="shared" si="6"/>
        <v>1200000</v>
      </c>
      <c r="R128" s="173">
        <f t="shared" si="5"/>
        <v>1</v>
      </c>
      <c r="S128" s="140"/>
      <c r="T128" s="163">
        <f t="shared" si="6"/>
        <v>0</v>
      </c>
      <c r="U128" s="163">
        <f t="shared" si="6"/>
        <v>0</v>
      </c>
      <c r="V128" s="163">
        <f t="shared" si="6"/>
        <v>1200000</v>
      </c>
      <c r="W128" s="40"/>
      <c r="X128" s="40"/>
      <c r="Y128" s="40"/>
    </row>
    <row r="129" spans="6:25" s="11" customFormat="1" ht="11.25">
      <c r="F129" s="42" t="s">
        <v>30</v>
      </c>
      <c r="G129" s="42"/>
      <c r="H129" s="42"/>
      <c r="I129" s="42"/>
      <c r="J129" s="42"/>
      <c r="K129" s="42"/>
      <c r="L129" s="42" t="s">
        <v>249</v>
      </c>
      <c r="M129" s="26" t="s">
        <v>250</v>
      </c>
      <c r="N129" s="42" t="s">
        <v>250</v>
      </c>
      <c r="O129" s="163">
        <f>IF($N129="","",IF(SUMIF('[1]Címrend ÖN'!$Q:$Q,$N129,'[1]Címrend ÖN'!S:S)=0,0,SUMIF('[1]Címrend ÖN'!$Q:$Q,$N129,'[1]Címrend ÖN'!S:S)))</f>
        <v>0</v>
      </c>
      <c r="P129" s="163">
        <f>IF($N129="","",IF(SUMIF('[1]Címrend ÖN'!$Q:$Q,$N129,'[1]Címrend ÖN'!T:T)=0,0,SUMIF('[1]Címrend ÖN'!$Q:$Q,$N129,'[1]Címrend ÖN'!T:T)))</f>
        <v>0</v>
      </c>
      <c r="Q129" s="163">
        <f>IF($N129="","",IF(SUMIF('[1]Címrend ÖN'!$Q:$Q,$N129,'[1]Címrend ÖN'!U:U)=0,0,SUMIF('[1]Címrend ÖN'!$Q:$Q,$N129,'[1]Címrend ÖN'!U:U)))</f>
        <v>0</v>
      </c>
      <c r="R129" s="173">
        <f t="shared" si="5"/>
        <v>0</v>
      </c>
      <c r="S129" s="140"/>
      <c r="T129" s="163">
        <f>IF($N129="","",IF(SUMIF('[1]Címrend ÖN'!$Q:$Q,$N129,'[1]Címrend ÖN'!V:V)=0,0,SUMIF('[1]Címrend ÖN'!$Q:$Q,$N129,'[1]Címrend ÖN'!V:V)))</f>
        <v>0</v>
      </c>
      <c r="U129" s="163">
        <f>IF($N129="","",IF(SUMIF('[1]Címrend ÖN'!$Q:$Q,$N129,'[1]Címrend ÖN'!W:W)=0,0,SUMIF('[1]Címrend ÖN'!$Q:$Q,$N129,'[1]Címrend ÖN'!W:W)))</f>
        <v>0</v>
      </c>
      <c r="V129" s="163">
        <f>IF($N129="","",IF(SUMIF('[1]Címrend ÖN'!$Q:$Q,$N129,'[1]Címrend ÖN'!X:X)=0,0,SUMIF('[1]Címrend ÖN'!$Q:$Q,$N129,'[1]Címrend ÖN'!X:X)))</f>
        <v>0</v>
      </c>
      <c r="W129" s="8"/>
      <c r="X129" s="8"/>
      <c r="Y129" s="8"/>
    </row>
    <row r="130" spans="1:25" ht="11.25">
      <c r="A130" s="11"/>
      <c r="B130" s="11"/>
      <c r="C130" s="11"/>
      <c r="D130" s="11"/>
      <c r="E130" s="11"/>
      <c r="F130" s="11" t="s">
        <v>33</v>
      </c>
      <c r="G130" s="11"/>
      <c r="H130" s="11"/>
      <c r="I130" s="11"/>
      <c r="J130" s="11"/>
      <c r="K130" s="11"/>
      <c r="L130" s="11" t="s">
        <v>251</v>
      </c>
      <c r="M130" s="11"/>
      <c r="N130" s="11"/>
      <c r="O130" s="145"/>
      <c r="P130" s="145"/>
      <c r="Q130" s="145"/>
      <c r="R130" s="171">
        <f t="shared" si="5"/>
      </c>
      <c r="S130" s="140"/>
      <c r="T130" s="145"/>
      <c r="U130" s="145"/>
      <c r="V130" s="145"/>
      <c r="W130" s="9"/>
      <c r="X130" s="9"/>
      <c r="Y130" s="9"/>
    </row>
    <row r="131" spans="1:25" ht="11.25">
      <c r="A131" s="11"/>
      <c r="B131" s="11"/>
      <c r="C131" s="11"/>
      <c r="D131" s="11"/>
      <c r="E131" s="11"/>
      <c r="F131" s="98" t="s">
        <v>489</v>
      </c>
      <c r="G131" s="11"/>
      <c r="H131" s="11"/>
      <c r="I131" s="11"/>
      <c r="J131" s="11"/>
      <c r="K131" s="11"/>
      <c r="L131" s="11" t="s">
        <v>252</v>
      </c>
      <c r="M131" s="11"/>
      <c r="N131" s="108" t="s">
        <v>660</v>
      </c>
      <c r="O131" s="145">
        <f>IF($N131="","",IF(SUMIF('[1]Címrend ÖN'!$Q:$Q,$N131,'[1]Címrend ÖN'!S:S)=0,0,SUMIF('[1]Címrend ÖN'!$Q:$Q,$N131,'[1]Címrend ÖN'!S:S)))</f>
        <v>0</v>
      </c>
      <c r="P131" s="145">
        <f>IF($N131="","",IF(SUMIF('[1]Címrend ÖN'!$Q:$Q,$N131,'[1]Címrend ÖN'!T:T)=0,0,SUMIF('[1]Címrend ÖN'!$Q:$Q,$N131,'[1]Címrend ÖN'!T:T)))</f>
        <v>3916372</v>
      </c>
      <c r="Q131" s="145">
        <v>1958186</v>
      </c>
      <c r="R131" s="171">
        <f t="shared" si="5"/>
        <v>0.5</v>
      </c>
      <c r="S131" s="140"/>
      <c r="T131" s="145">
        <f>IF($N131="","",IF(SUMIF('[1]Címrend ÖN'!$Q:$Q,$N131,'[1]Címrend ÖN'!V:V)=0,0,SUMIF('[1]Címrend ÖN'!$Q:$Q,$N131,'[1]Címrend ÖN'!V:V)))</f>
        <v>0</v>
      </c>
      <c r="U131" s="145">
        <f aca="true" t="shared" si="7" ref="U131:U139">Q131-V131</f>
        <v>0</v>
      </c>
      <c r="V131" s="145">
        <v>1958186</v>
      </c>
      <c r="W131" s="9"/>
      <c r="X131" s="9"/>
      <c r="Y131" s="9"/>
    </row>
    <row r="132" spans="1:25" ht="11.25">
      <c r="A132" s="11"/>
      <c r="B132" s="11"/>
      <c r="C132" s="11"/>
      <c r="D132" s="11"/>
      <c r="E132" s="11"/>
      <c r="F132" s="98" t="s">
        <v>490</v>
      </c>
      <c r="G132" s="11"/>
      <c r="H132" s="11"/>
      <c r="I132" s="11"/>
      <c r="J132" s="11"/>
      <c r="K132" s="11"/>
      <c r="L132" s="11" t="s">
        <v>499</v>
      </c>
      <c r="M132" s="11"/>
      <c r="N132" s="108" t="s">
        <v>661</v>
      </c>
      <c r="O132" s="145">
        <f>IF($N132="","",IF(SUMIF('[1]Címrend ÖN'!$Q:$Q,$N132,'[1]Címrend ÖN'!S:S)=0,0,SUMIF('[1]Címrend ÖN'!$Q:$Q,$N132,'[1]Címrend ÖN'!S:S)))</f>
        <v>0</v>
      </c>
      <c r="P132" s="145">
        <f>IF($N132="","",IF(SUMIF('[1]Címrend ÖN'!$Q:$Q,$N132,'[1]Címrend ÖN'!T:T)=0,0,SUMIF('[1]Címrend ÖN'!$Q:$Q,$N132,'[1]Címrend ÖN'!T:T)))</f>
        <v>0</v>
      </c>
      <c r="Q132" s="145">
        <f>IF($N132="","",IF(SUMIF('[1]Címrend ÖN'!$Q:$Q,$N132,'[1]Címrend ÖN'!U:U)=0,0,SUMIF('[1]Címrend ÖN'!$Q:$Q,$N132,'[1]Címrend ÖN'!U:U)))</f>
        <v>0</v>
      </c>
      <c r="R132" s="171">
        <f t="shared" si="5"/>
        <v>0</v>
      </c>
      <c r="S132" s="140"/>
      <c r="T132" s="145">
        <f>IF($N132="","",IF(SUMIF('[1]Címrend ÖN'!$Q:$Q,$N132,'[1]Címrend ÖN'!V:V)=0,0,SUMIF('[1]Címrend ÖN'!$Q:$Q,$N132,'[1]Címrend ÖN'!V:V)))</f>
        <v>0</v>
      </c>
      <c r="U132" s="145">
        <f t="shared" si="7"/>
        <v>0</v>
      </c>
      <c r="V132" s="145">
        <f>IF($N132="","",IF(SUMIF('[1]Címrend ÖN'!$Q:$Q,$N132,'[1]Címrend ÖN'!X:X)=0,0,SUMIF('[1]Címrend ÖN'!$Q:$Q,$N132,'[1]Címrend ÖN'!X:X)))</f>
        <v>0</v>
      </c>
      <c r="W132" s="9"/>
      <c r="X132" s="9"/>
      <c r="Y132" s="9"/>
    </row>
    <row r="133" spans="1:25" ht="11.25">
      <c r="A133" s="11"/>
      <c r="B133" s="11"/>
      <c r="C133" s="11"/>
      <c r="D133" s="11"/>
      <c r="E133" s="11"/>
      <c r="F133" s="98" t="s">
        <v>491</v>
      </c>
      <c r="G133" s="11"/>
      <c r="H133" s="11"/>
      <c r="I133" s="11"/>
      <c r="J133" s="11"/>
      <c r="K133" s="11"/>
      <c r="L133" s="11" t="s">
        <v>253</v>
      </c>
      <c r="M133" s="11"/>
      <c r="N133" s="108" t="s">
        <v>662</v>
      </c>
      <c r="O133" s="145">
        <f>IF($N133="","",IF(SUMIF('[1]Címrend ÖN'!$Q:$Q,$N133,'[1]Címrend ÖN'!S:S)=0,0,SUMIF('[1]Címrend ÖN'!$Q:$Q,$N133,'[1]Címrend ÖN'!S:S)))</f>
        <v>76435860</v>
      </c>
      <c r="P133" s="145">
        <f>IF($N133="","",IF(SUMIF('[1]Címrend ÖN'!$Q:$Q,$N133,'[1]Címrend ÖN'!T:T)=0,0,SUMIF('[1]Címrend ÖN'!$Q:$Q,$N133,'[1]Címrend ÖN'!T:T)))</f>
        <v>64665860</v>
      </c>
      <c r="Q133" s="145">
        <v>52739100</v>
      </c>
      <c r="R133" s="171">
        <f t="shared" si="5"/>
        <v>0.8155632663046621</v>
      </c>
      <c r="S133" s="140"/>
      <c r="T133" s="145">
        <v>0</v>
      </c>
      <c r="U133" s="145">
        <f t="shared" si="7"/>
        <v>52739100</v>
      </c>
      <c r="V133" s="145">
        <f>IF($N133="","",IF(SUMIF('[1]Címrend ÖN'!$Q:$Q,$N133,'[1]Címrend ÖN'!X:X)=0,0,SUMIF('[1]Címrend ÖN'!$Q:$Q,$N133,'[1]Címrend ÖN'!X:X)))</f>
        <v>0</v>
      </c>
      <c r="W133" s="9"/>
      <c r="X133" s="9"/>
      <c r="Y133" s="9"/>
    </row>
    <row r="134" spans="1:25" ht="11.25">
      <c r="A134" s="11"/>
      <c r="B134" s="11"/>
      <c r="C134" s="11"/>
      <c r="D134" s="11"/>
      <c r="E134" s="11"/>
      <c r="F134" s="98" t="s">
        <v>492</v>
      </c>
      <c r="G134" s="11"/>
      <c r="H134" s="11"/>
      <c r="I134" s="11"/>
      <c r="J134" s="11"/>
      <c r="K134" s="11"/>
      <c r="L134" s="11" t="s">
        <v>254</v>
      </c>
      <c r="M134" s="11"/>
      <c r="N134" s="108" t="s">
        <v>663</v>
      </c>
      <c r="O134" s="145">
        <f>IF($N134="","",IF(SUMIF('[1]Címrend ÖN'!$Q:$Q,$N134,'[1]Címrend ÖN'!S:S)=0,0,SUMIF('[1]Címrend ÖN'!$Q:$Q,$N134,'[1]Címrend ÖN'!S:S)))</f>
        <v>0</v>
      </c>
      <c r="P134" s="145">
        <f>IF($N134="","",IF(SUMIF('[1]Címrend ÖN'!$Q:$Q,$N134,'[1]Címrend ÖN'!T:T)=0,0,SUMIF('[1]Címrend ÖN'!$Q:$Q,$N134,'[1]Címrend ÖN'!T:T)))</f>
        <v>13035354</v>
      </c>
      <c r="Q134" s="145">
        <v>14993540</v>
      </c>
      <c r="R134" s="171">
        <f t="shared" si="5"/>
        <v>1.150221160085104</v>
      </c>
      <c r="S134" s="140"/>
      <c r="T134" s="145">
        <v>0</v>
      </c>
      <c r="U134" s="145">
        <f t="shared" si="7"/>
        <v>12993540</v>
      </c>
      <c r="V134" s="145">
        <v>2000000</v>
      </c>
      <c r="W134" s="9"/>
      <c r="X134" s="9"/>
      <c r="Y134" s="9"/>
    </row>
    <row r="135" spans="1:25" ht="11.25">
      <c r="A135" s="11"/>
      <c r="B135" s="11"/>
      <c r="C135" s="11"/>
      <c r="D135" s="11"/>
      <c r="E135" s="11"/>
      <c r="F135" s="98" t="s">
        <v>493</v>
      </c>
      <c r="G135" s="11"/>
      <c r="H135" s="11"/>
      <c r="I135" s="11"/>
      <c r="J135" s="11"/>
      <c r="K135" s="11"/>
      <c r="L135" s="11" t="s">
        <v>255</v>
      </c>
      <c r="M135" s="11"/>
      <c r="N135" s="108" t="s">
        <v>664</v>
      </c>
      <c r="O135" s="145">
        <f>IF($N135="","",IF(SUMIF('[1]Címrend ÖN'!$Q:$Q,$N135,'[1]Címrend ÖN'!S:S)=0,0,SUMIF('[1]Címrend ÖN'!$Q:$Q,$N135,'[1]Címrend ÖN'!S:S)))</f>
        <v>0</v>
      </c>
      <c r="P135" s="145">
        <f>IF($N135="","",IF(SUMIF('[1]Címrend ÖN'!$Q:$Q,$N135,'[1]Címrend ÖN'!T:T)=0,0,SUMIF('[1]Címrend ÖN'!$Q:$Q,$N135,'[1]Címrend ÖN'!T:T)))</f>
        <v>0</v>
      </c>
      <c r="Q135" s="145">
        <f>IF($N135="","",IF(SUMIF('[1]Címrend ÖN'!$Q:$Q,$N135,'[1]Címrend ÖN'!U:U)=0,0,SUMIF('[1]Címrend ÖN'!$Q:$Q,$N135,'[1]Címrend ÖN'!U:U)))</f>
        <v>0</v>
      </c>
      <c r="R135" s="171">
        <f t="shared" si="5"/>
        <v>0</v>
      </c>
      <c r="S135" s="140"/>
      <c r="T135" s="145">
        <f>IF($N135="","",IF(SUMIF('[1]Címrend ÖN'!$Q:$Q,$N135,'[1]Címrend ÖN'!V:V)=0,0,SUMIF('[1]Címrend ÖN'!$Q:$Q,$N135,'[1]Címrend ÖN'!V:V)))</f>
        <v>0</v>
      </c>
      <c r="U135" s="145">
        <f t="shared" si="7"/>
        <v>0</v>
      </c>
      <c r="V135" s="145">
        <f>IF($N135="","",IF(SUMIF('[1]Címrend ÖN'!$Q:$Q,$N135,'[1]Címrend ÖN'!X:X)=0,0,SUMIF('[1]Címrend ÖN'!$Q:$Q,$N135,'[1]Címrend ÖN'!X:X)))</f>
        <v>0</v>
      </c>
      <c r="W135" s="9"/>
      <c r="X135" s="9"/>
      <c r="Y135" s="9"/>
    </row>
    <row r="136" spans="1:25" ht="11.25">
      <c r="A136" s="11"/>
      <c r="B136" s="11"/>
      <c r="C136" s="11"/>
      <c r="D136" s="11"/>
      <c r="E136" s="11"/>
      <c r="F136" s="98" t="s">
        <v>494</v>
      </c>
      <c r="G136" s="11"/>
      <c r="H136" s="11"/>
      <c r="I136" s="11"/>
      <c r="J136" s="11"/>
      <c r="K136" s="11"/>
      <c r="L136" s="11" t="s">
        <v>256</v>
      </c>
      <c r="M136" s="11"/>
      <c r="N136" s="108" t="s">
        <v>613</v>
      </c>
      <c r="O136" s="145">
        <f>IF($N136="","",IF(SUMIF('[1]Címrend ÖN'!$Q:$Q,$N136,'[1]Címrend ÖN'!S:S)=0,0,SUMIF('[1]Címrend ÖN'!$Q:$Q,$N136,'[1]Címrend ÖN'!S:S)))</f>
        <v>10557635</v>
      </c>
      <c r="P136" s="145">
        <f>IF($N136="","",IF(SUMIF('[1]Címrend ÖN'!$Q:$Q,$N136,'[1]Címrend ÖN'!T:T)=0,0,SUMIF('[1]Címrend ÖN'!$Q:$Q,$N136,'[1]Címrend ÖN'!T:T)))</f>
        <v>4538635</v>
      </c>
      <c r="Q136" s="145">
        <v>2695845</v>
      </c>
      <c r="R136" s="171">
        <f t="shared" si="5"/>
        <v>0.5939770437587513</v>
      </c>
      <c r="S136" s="140"/>
      <c r="T136" s="145">
        <v>0</v>
      </c>
      <c r="U136" s="145">
        <f t="shared" si="7"/>
        <v>0</v>
      </c>
      <c r="V136" s="145">
        <v>2695845</v>
      </c>
      <c r="W136" s="9"/>
      <c r="X136" s="9"/>
      <c r="Y136" s="9"/>
    </row>
    <row r="137" spans="1:25" ht="11.25">
      <c r="A137" s="11"/>
      <c r="B137" s="11"/>
      <c r="C137" s="11"/>
      <c r="D137" s="11"/>
      <c r="E137" s="11"/>
      <c r="F137" s="98" t="s">
        <v>495</v>
      </c>
      <c r="G137" s="11"/>
      <c r="H137" s="11"/>
      <c r="I137" s="11"/>
      <c r="J137" s="11"/>
      <c r="K137" s="11"/>
      <c r="L137" s="11" t="s">
        <v>257</v>
      </c>
      <c r="M137" s="11"/>
      <c r="N137" s="108" t="s">
        <v>665</v>
      </c>
      <c r="O137" s="145">
        <f>IF($N137="","",IF(SUMIF('[1]Címrend ÖN'!$Q:$Q,$N137,'[1]Címrend ÖN'!S:S)=0,0,SUMIF('[1]Címrend ÖN'!$Q:$Q,$N137,'[1]Címrend ÖN'!S:S)))</f>
        <v>0</v>
      </c>
      <c r="P137" s="145">
        <f>IF($N137="","",IF(SUMIF('[1]Címrend ÖN'!$Q:$Q,$N137,'[1]Címrend ÖN'!T:T)=0,0,SUMIF('[1]Címrend ÖN'!$Q:$Q,$N137,'[1]Címrend ÖN'!T:T)))</f>
        <v>0</v>
      </c>
      <c r="Q137" s="145">
        <f>IF($N137="","",IF(SUMIF('[1]Címrend ÖN'!$Q:$Q,$N137,'[1]Címrend ÖN'!U:U)=0,0,SUMIF('[1]Címrend ÖN'!$Q:$Q,$N137,'[1]Címrend ÖN'!U:U)))</f>
        <v>0</v>
      </c>
      <c r="R137" s="171">
        <f t="shared" si="5"/>
        <v>0</v>
      </c>
      <c r="S137" s="140"/>
      <c r="T137" s="145">
        <f>IF($N137="","",IF(SUMIF('[1]Címrend ÖN'!$Q:$Q,$N137,'[1]Címrend ÖN'!V:V)=0,0,SUMIF('[1]Címrend ÖN'!$Q:$Q,$N137,'[1]Címrend ÖN'!V:V)))</f>
        <v>0</v>
      </c>
      <c r="U137" s="145">
        <f t="shared" si="7"/>
        <v>0</v>
      </c>
      <c r="V137" s="145">
        <f>IF($N137="","",IF(SUMIF('[1]Címrend ÖN'!$Q:$Q,$N137,'[1]Címrend ÖN'!X:X)=0,0,SUMIF('[1]Címrend ÖN'!$Q:$Q,$N137,'[1]Címrend ÖN'!X:X)))</f>
        <v>0</v>
      </c>
      <c r="W137" s="9"/>
      <c r="X137" s="9"/>
      <c r="Y137" s="9"/>
    </row>
    <row r="138" spans="1:25" ht="11.25">
      <c r="A138" s="11"/>
      <c r="B138" s="11"/>
      <c r="C138" s="11"/>
      <c r="D138" s="11"/>
      <c r="E138" s="11"/>
      <c r="F138" s="98" t="s">
        <v>496</v>
      </c>
      <c r="G138" s="11"/>
      <c r="H138" s="11"/>
      <c r="I138" s="11"/>
      <c r="J138" s="11"/>
      <c r="K138" s="11"/>
      <c r="L138" s="11" t="s">
        <v>258</v>
      </c>
      <c r="M138" s="11"/>
      <c r="N138" s="108" t="s">
        <v>666</v>
      </c>
      <c r="O138" s="145">
        <f>IF($N138="","",IF(SUMIF('[1]Címrend ÖN'!$Q:$Q,$N138,'[1]Címrend ÖN'!S:S)=0,0,SUMIF('[1]Címrend ÖN'!$Q:$Q,$N138,'[1]Címrend ÖN'!S:S)))</f>
        <v>20926026</v>
      </c>
      <c r="P138" s="145">
        <f>IF($N138="","",IF(SUMIF('[1]Címrend ÖN'!$Q:$Q,$N138,'[1]Címrend ÖN'!T:T)=0,0,SUMIF('[1]Címrend ÖN'!$Q:$Q,$N138,'[1]Címrend ÖN'!T:T)))</f>
        <v>20926026</v>
      </c>
      <c r="Q138" s="145">
        <v>20926026</v>
      </c>
      <c r="R138" s="171">
        <f t="shared" si="5"/>
        <v>1</v>
      </c>
      <c r="S138" s="140"/>
      <c r="T138" s="145">
        <v>0</v>
      </c>
      <c r="U138" s="145">
        <f t="shared" si="7"/>
        <v>20926026</v>
      </c>
      <c r="V138" s="145">
        <f>IF($N138="","",IF(SUMIF('[1]Címrend ÖN'!$Q:$Q,$N138,'[1]Címrend ÖN'!X:X)=0,0,SUMIF('[1]Címrend ÖN'!$Q:$Q,$N138,'[1]Címrend ÖN'!X:X)))</f>
        <v>0</v>
      </c>
      <c r="W138" s="9"/>
      <c r="X138" s="9"/>
      <c r="Y138" s="9"/>
    </row>
    <row r="139" spans="1:25" ht="11.25">
      <c r="A139" s="11"/>
      <c r="B139" s="11"/>
      <c r="C139" s="11"/>
      <c r="D139" s="11"/>
      <c r="E139" s="11"/>
      <c r="F139" s="98" t="s">
        <v>497</v>
      </c>
      <c r="G139" s="11"/>
      <c r="H139" s="11"/>
      <c r="I139" s="11"/>
      <c r="J139" s="11"/>
      <c r="K139" s="11"/>
      <c r="L139" s="11" t="s">
        <v>259</v>
      </c>
      <c r="M139" s="11"/>
      <c r="N139" s="108" t="s">
        <v>667</v>
      </c>
      <c r="O139" s="145">
        <f>IF($N139="","",IF(SUMIF('[1]Címrend ÖN'!$Q:$Q,$N139,'[1]Címrend ÖN'!S:S)=0,0,SUMIF('[1]Címrend ÖN'!$Q:$Q,$N139,'[1]Címrend ÖN'!S:S)))</f>
        <v>0</v>
      </c>
      <c r="P139" s="145">
        <f>IF($N139="","",IF(SUMIF('[1]Címrend ÖN'!$Q:$Q,$N139,'[1]Címrend ÖN'!T:T)=0,0,SUMIF('[1]Címrend ÖN'!$Q:$Q,$N139,'[1]Címrend ÖN'!T:T)))</f>
        <v>0</v>
      </c>
      <c r="Q139" s="145">
        <f>IF($N139="","",IF(SUMIF('[1]Címrend ÖN'!$Q:$Q,$N139,'[1]Címrend ÖN'!U:U)=0,0,SUMIF('[1]Címrend ÖN'!$Q:$Q,$N139,'[1]Címrend ÖN'!U:U)))</f>
        <v>0</v>
      </c>
      <c r="R139" s="171">
        <f t="shared" si="5"/>
        <v>0</v>
      </c>
      <c r="S139" s="140"/>
      <c r="T139" s="145">
        <f>IF($N139="","",IF(SUMIF('[1]Címrend ÖN'!$Q:$Q,$N139,'[1]Címrend ÖN'!V:V)=0,0,SUMIF('[1]Címrend ÖN'!$Q:$Q,$N139,'[1]Címrend ÖN'!V:V)))</f>
        <v>0</v>
      </c>
      <c r="U139" s="145">
        <f t="shared" si="7"/>
        <v>0</v>
      </c>
      <c r="V139" s="145">
        <f>IF($N139="","",IF(SUMIF('[1]Címrend ÖN'!$Q:$Q,$N139,'[1]Címrend ÖN'!X:X)=0,0,SUMIF('[1]Címrend ÖN'!$Q:$Q,$N139,'[1]Címrend ÖN'!X:X)))</f>
        <v>0</v>
      </c>
      <c r="W139" s="9"/>
      <c r="X139" s="9"/>
      <c r="Y139" s="9"/>
    </row>
    <row r="140" spans="1:25" ht="11.25">
      <c r="A140" s="11"/>
      <c r="B140" s="11"/>
      <c r="C140" s="11"/>
      <c r="D140" s="11"/>
      <c r="E140" s="11"/>
      <c r="F140" s="98" t="s">
        <v>498</v>
      </c>
      <c r="G140" s="11"/>
      <c r="H140" s="11"/>
      <c r="I140" s="11"/>
      <c r="J140" s="11"/>
      <c r="K140" s="11"/>
      <c r="L140" s="11" t="s">
        <v>260</v>
      </c>
      <c r="M140" s="11"/>
      <c r="N140" s="108" t="s">
        <v>668</v>
      </c>
      <c r="O140" s="145">
        <f>IF($N140="","",IF(SUMIF('[1]Címrend ÖN'!$Q:$Q,$N140,'[1]Címrend ÖN'!S:S)=0,0,SUMIF('[1]Címrend ÖN'!$Q:$Q,$N140,'[1]Címrend ÖN'!S:S)))</f>
        <v>0</v>
      </c>
      <c r="P140" s="145">
        <f>IF($N140="","",IF(SUMIF('[1]Címrend ÖN'!$Q:$Q,$N140,'[1]Címrend ÖN'!T:T)=0,0,SUMIF('[1]Címrend ÖN'!$Q:$Q,$N140,'[1]Címrend ÖN'!T:T)))</f>
        <v>0</v>
      </c>
      <c r="Q140" s="145">
        <f>IF($N140="","",IF(SUMIF('[1]Címrend ÖN'!$Q:$Q,$N140,'[1]Címrend ÖN'!U:U)=0,0,SUMIF('[1]Címrend ÖN'!$Q:$Q,$N140,'[1]Címrend ÖN'!U:U)))</f>
        <v>0</v>
      </c>
      <c r="R140" s="171">
        <f t="shared" si="5"/>
        <v>0</v>
      </c>
      <c r="S140" s="140"/>
      <c r="T140" s="145">
        <f>IF($N140="","",IF(SUMIF('[1]Címrend ÖN'!$Q:$Q,$N140,'[1]Címrend ÖN'!V:V)=0,0,SUMIF('[1]Címrend ÖN'!$Q:$Q,$N140,'[1]Címrend ÖN'!V:V)))</f>
        <v>0</v>
      </c>
      <c r="U140" s="145">
        <f>IF($N140="","",IF(SUMIF('[1]Címrend ÖN'!$Q:$Q,$N140,'[1]Címrend ÖN'!W:W)=0,0,SUMIF('[1]Címrend ÖN'!$Q:$Q,$N140,'[1]Címrend ÖN'!W:W)))</f>
        <v>0</v>
      </c>
      <c r="V140" s="145">
        <f>IF($N140="","",IF(SUMIF('[1]Címrend ÖN'!$Q:$Q,$N140,'[1]Címrend ÖN'!X:X)=0,0,SUMIF('[1]Címrend ÖN'!$Q:$Q,$N140,'[1]Címrend ÖN'!X:X)))</f>
        <v>0</v>
      </c>
      <c r="W140" s="9"/>
      <c r="X140" s="9"/>
      <c r="Y140" s="9"/>
    </row>
    <row r="141" spans="1:25" ht="11.25">
      <c r="A141" s="11"/>
      <c r="B141" s="11"/>
      <c r="C141" s="11"/>
      <c r="D141" s="11"/>
      <c r="E141" s="11"/>
      <c r="F141" s="18" t="s">
        <v>33</v>
      </c>
      <c r="G141" s="18"/>
      <c r="H141" s="18"/>
      <c r="I141" s="18"/>
      <c r="J141" s="18"/>
      <c r="K141" s="18"/>
      <c r="L141" s="18" t="s">
        <v>251</v>
      </c>
      <c r="M141" s="44" t="s">
        <v>261</v>
      </c>
      <c r="N141" s="18"/>
      <c r="O141" s="149">
        <f>SUM(O131,O132,O133,O134,O135,O136,O137,O138,O139,O140)</f>
        <v>107919521</v>
      </c>
      <c r="P141" s="149">
        <f>SUM(P131,P132,P133,P134,P135,P136,P137,P138,P139,P140)</f>
        <v>107082247</v>
      </c>
      <c r="Q141" s="149">
        <f>SUM(Q131,Q132,Q133,Q134,Q135,Q136,Q137,Q138,Q139,Q140)</f>
        <v>93312697</v>
      </c>
      <c r="R141" s="176">
        <f t="shared" si="5"/>
        <v>0.8714114581476797</v>
      </c>
      <c r="S141" s="140"/>
      <c r="T141" s="149">
        <f>SUM(T131,T132,T133,T134,T135,T136,T137,T138,T139,T140)</f>
        <v>0</v>
      </c>
      <c r="U141" s="149">
        <f>SUM(U131,U132,U133,U134,U135,U136,U137,U138,U139,U140)</f>
        <v>86658666</v>
      </c>
      <c r="V141" s="149">
        <f>SUM(V131,V132,V133,V134,V135,V136,V137,V138,V139,V140)</f>
        <v>6654031</v>
      </c>
      <c r="W141" s="9"/>
      <c r="X141" s="9"/>
      <c r="Y141" s="9"/>
    </row>
    <row r="142" spans="1:25" s="11" customFormat="1" ht="11.25">
      <c r="A142" s="42"/>
      <c r="B142" s="42"/>
      <c r="C142" s="42"/>
      <c r="D142" s="42"/>
      <c r="E142" s="26" t="s">
        <v>19</v>
      </c>
      <c r="F142" s="26"/>
      <c r="G142" s="26"/>
      <c r="H142" s="26"/>
      <c r="I142" s="26"/>
      <c r="J142" s="26"/>
      <c r="K142" s="26" t="s">
        <v>262</v>
      </c>
      <c r="L142" s="26"/>
      <c r="M142" s="26" t="s">
        <v>235</v>
      </c>
      <c r="N142" s="26"/>
      <c r="O142" s="28">
        <f>SUM(O141,O129,O128,O110,O109)</f>
        <v>107919521</v>
      </c>
      <c r="P142" s="28">
        <f>SUM(P141,P129,P128,P110,P109)</f>
        <v>134259705</v>
      </c>
      <c r="Q142" s="28">
        <f>SUM(Q141,Q129,Q128,Q110,Q109)</f>
        <v>120490155</v>
      </c>
      <c r="R142" s="172">
        <f t="shared" si="5"/>
        <v>0.8974409335995487</v>
      </c>
      <c r="S142" s="41"/>
      <c r="T142" s="28">
        <f>SUM(T141,T129,T128,T110,T109)</f>
        <v>0</v>
      </c>
      <c r="U142" s="28">
        <f>SUM(U141,U129,U128,U110,U109)</f>
        <v>112636124</v>
      </c>
      <c r="V142" s="28">
        <f>SUM(V141,V129,V128,V110,V109)</f>
        <v>7854031</v>
      </c>
      <c r="W142" s="9"/>
      <c r="X142" s="8"/>
      <c r="Y142" s="16"/>
    </row>
    <row r="143" spans="1:25" s="112" customFormat="1" ht="11.25">
      <c r="A143" s="108"/>
      <c r="B143" s="108"/>
      <c r="C143" s="108"/>
      <c r="D143" s="108"/>
      <c r="E143" s="108" t="s">
        <v>23</v>
      </c>
      <c r="F143" s="108"/>
      <c r="G143" s="108"/>
      <c r="H143" s="108"/>
      <c r="I143" s="108"/>
      <c r="J143" s="108"/>
      <c r="K143" s="108" t="s">
        <v>263</v>
      </c>
      <c r="L143" s="108"/>
      <c r="M143" s="108"/>
      <c r="N143" s="108"/>
      <c r="O143" s="145"/>
      <c r="P143" s="145"/>
      <c r="Q143" s="145"/>
      <c r="R143" s="171">
        <f t="shared" si="5"/>
      </c>
      <c r="S143" s="140"/>
      <c r="T143" s="145"/>
      <c r="U143" s="145"/>
      <c r="V143" s="145"/>
      <c r="W143" s="146"/>
      <c r="X143" s="146"/>
      <c r="Y143" s="146"/>
    </row>
    <row r="144" spans="1:25" ht="11.25">
      <c r="A144" s="11"/>
      <c r="B144" s="11"/>
      <c r="C144" s="11"/>
      <c r="D144" s="11"/>
      <c r="E144" s="11"/>
      <c r="F144" s="42" t="s">
        <v>19</v>
      </c>
      <c r="G144" s="42"/>
      <c r="H144" s="42"/>
      <c r="I144" s="42"/>
      <c r="J144" s="42"/>
      <c r="K144" s="42"/>
      <c r="L144" s="42" t="s">
        <v>265</v>
      </c>
      <c r="M144" s="26" t="s">
        <v>266</v>
      </c>
      <c r="N144" s="42" t="s">
        <v>266</v>
      </c>
      <c r="O144" s="163">
        <f>IF($N144="","",IF(SUMIF('[1]Címrend ÖN'!$Q:$Q,$N144,'[1]Címrend ÖN'!S:S)=0,0,SUMIF('[1]Címrend ÖN'!$Q:$Q,$N144,'[1]Címrend ÖN'!S:S)))</f>
        <v>0</v>
      </c>
      <c r="P144" s="163">
        <f>IF($N144="","",IF(SUMIF('[1]Címrend ÖN'!$Q:$Q,$N144,'[1]Címrend ÖN'!T:T)=0,0,SUMIF('[1]Címrend ÖN'!$Q:$Q,$N144,'[1]Címrend ÖN'!T:T)))</f>
        <v>0</v>
      </c>
      <c r="Q144" s="163">
        <f>IF($N144="","",IF(SUMIF('[1]Címrend ÖN'!$Q:$Q,$N144,'[1]Címrend ÖN'!U:U)=0,0,SUMIF('[1]Címrend ÖN'!$Q:$Q,$N144,'[1]Címrend ÖN'!U:U)))</f>
        <v>0</v>
      </c>
      <c r="R144" s="173">
        <f t="shared" si="5"/>
        <v>0</v>
      </c>
      <c r="S144" s="140"/>
      <c r="T144" s="163">
        <f>IF($N144="","",IF(SUMIF('[1]Címrend ÖN'!$Q:$Q,$N144,'[1]Címrend ÖN'!V:V)=0,0,SUMIF('[1]Címrend ÖN'!$Q:$Q,$N144,'[1]Címrend ÖN'!V:V)))</f>
        <v>0</v>
      </c>
      <c r="U144" s="163">
        <f>IF($N144="","",IF(SUMIF('[1]Címrend ÖN'!$Q:$Q,$N144,'[1]Címrend ÖN'!W:W)=0,0,SUMIF('[1]Címrend ÖN'!$Q:$Q,$N144,'[1]Címrend ÖN'!W:W)))</f>
        <v>0</v>
      </c>
      <c r="V144" s="163">
        <f>IF($N144="","",IF(SUMIF('[1]Címrend ÖN'!$Q:$Q,$N144,'[1]Címrend ÖN'!X:X)=0,0,SUMIF('[1]Címrend ÖN'!$Q:$Q,$N144,'[1]Címrend ÖN'!X:X)))</f>
        <v>0</v>
      </c>
      <c r="W144" s="9"/>
      <c r="X144" s="9"/>
      <c r="Y144" s="9"/>
    </row>
    <row r="145" spans="1:25" ht="11.25">
      <c r="A145" s="11"/>
      <c r="B145" s="11"/>
      <c r="C145" s="11"/>
      <c r="D145" s="11"/>
      <c r="E145" s="11"/>
      <c r="F145" s="42" t="s">
        <v>23</v>
      </c>
      <c r="G145" s="42"/>
      <c r="H145" s="42"/>
      <c r="I145" s="42"/>
      <c r="J145" s="42"/>
      <c r="K145" s="42"/>
      <c r="L145" s="42" t="s">
        <v>267</v>
      </c>
      <c r="M145" s="26" t="s">
        <v>268</v>
      </c>
      <c r="N145" s="42" t="s">
        <v>268</v>
      </c>
      <c r="O145" s="163">
        <f>IF($N145="","",IF(SUMIF('[1]Címrend ÖN'!$Q:$Q,$N145,'[1]Címrend ÖN'!S:S)=0,0,SUMIF('[1]Címrend ÖN'!$Q:$Q,$N145,'[1]Címrend ÖN'!S:S)))</f>
        <v>177000000</v>
      </c>
      <c r="P145" s="163">
        <f>IF($N145="","",IF(SUMIF('[1]Címrend ÖN'!$Q:$Q,$N145,'[1]Címrend ÖN'!T:T)=0,0,SUMIF('[1]Címrend ÖN'!$Q:$Q,$N145,'[1]Címrend ÖN'!T:T)))</f>
        <v>233553000</v>
      </c>
      <c r="Q145" s="163">
        <v>97633580</v>
      </c>
      <c r="R145" s="173">
        <f t="shared" si="5"/>
        <v>0.41803607746421584</v>
      </c>
      <c r="S145" s="140"/>
      <c r="T145" s="163">
        <f>IF($N145="","",IF(SUMIF('[1]Címrend ÖN'!$Q:$Q,$N145,'[1]Címrend ÖN'!V:V)=0,0,SUMIF('[1]Címrend ÖN'!$Q:$Q,$N145,'[1]Címrend ÖN'!V:V)))</f>
        <v>0</v>
      </c>
      <c r="U145" s="163">
        <f>Q145-V145</f>
        <v>0</v>
      </c>
      <c r="V145" s="163">
        <v>97633580</v>
      </c>
      <c r="W145" s="9"/>
      <c r="X145" s="9"/>
      <c r="Y145" s="9"/>
    </row>
    <row r="146" spans="1:25" ht="11.25">
      <c r="A146" s="11"/>
      <c r="B146" s="11"/>
      <c r="C146" s="11"/>
      <c r="D146" s="11"/>
      <c r="E146" s="11"/>
      <c r="F146" s="42" t="s">
        <v>26</v>
      </c>
      <c r="G146" s="42"/>
      <c r="H146" s="42"/>
      <c r="I146" s="42"/>
      <c r="J146" s="42"/>
      <c r="K146" s="42"/>
      <c r="L146" s="42" t="s">
        <v>269</v>
      </c>
      <c r="M146" s="26" t="s">
        <v>270</v>
      </c>
      <c r="N146" s="42" t="s">
        <v>270</v>
      </c>
      <c r="O146" s="163">
        <f>IF($N146="","",IF(SUMIF('[1]Címrend ÖN'!$Q:$Q,$N146,'[1]Címrend ÖN'!S:S)=0,0,SUMIF('[1]Címrend ÖN'!$Q:$Q,$N146,'[1]Címrend ÖN'!S:S)))</f>
        <v>0</v>
      </c>
      <c r="P146" s="163">
        <f>IF($N146="","",IF(SUMIF('[1]Címrend ÖN'!$Q:$Q,$N146,'[1]Címrend ÖN'!T:T)=0,0,SUMIF('[1]Címrend ÖN'!$Q:$Q,$N146,'[1]Címrend ÖN'!T:T)))</f>
        <v>433000</v>
      </c>
      <c r="Q146" s="163">
        <v>432283</v>
      </c>
      <c r="R146" s="173">
        <f t="shared" si="5"/>
        <v>0.9983441108545035</v>
      </c>
      <c r="S146" s="140"/>
      <c r="T146" s="163">
        <v>0</v>
      </c>
      <c r="U146" s="163">
        <f>Q146-V146</f>
        <v>35433</v>
      </c>
      <c r="V146" s="163">
        <v>396850</v>
      </c>
      <c r="W146" s="9"/>
      <c r="X146" s="9"/>
      <c r="Y146" s="9"/>
    </row>
    <row r="147" spans="1:25" ht="11.25">
      <c r="A147" s="11"/>
      <c r="B147" s="11"/>
      <c r="C147" s="11"/>
      <c r="D147" s="11"/>
      <c r="E147" s="11"/>
      <c r="F147" s="42" t="s">
        <v>30</v>
      </c>
      <c r="G147" s="42"/>
      <c r="H147" s="42"/>
      <c r="I147" s="42"/>
      <c r="J147" s="42"/>
      <c r="K147" s="42"/>
      <c r="L147" s="42" t="s">
        <v>271</v>
      </c>
      <c r="M147" s="26" t="s">
        <v>272</v>
      </c>
      <c r="N147" s="42" t="s">
        <v>272</v>
      </c>
      <c r="O147" s="163">
        <f>IF($N147="","",IF(SUMIF('[1]Címrend ÖN'!$Q:$Q,$N147,'[1]Címrend ÖN'!S:S)=0,0,SUMIF('[1]Címrend ÖN'!$Q:$Q,$N147,'[1]Címrend ÖN'!S:S)))</f>
        <v>0</v>
      </c>
      <c r="P147" s="163">
        <f>IF($N147="","",IF(SUMIF('[1]Címrend ÖN'!$Q:$Q,$N147,'[1]Címrend ÖN'!T:T)=0,0,SUMIF('[1]Címrend ÖN'!$Q:$Q,$N147,'[1]Címrend ÖN'!T:T)))</f>
        <v>0</v>
      </c>
      <c r="Q147" s="163">
        <f>IF($N147="","",IF(SUMIF('[1]Címrend ÖN'!$Q:$Q,$N147,'[1]Címrend ÖN'!U:U)=0,0,SUMIF('[1]Címrend ÖN'!$Q:$Q,$N147,'[1]Címrend ÖN'!U:U)))</f>
        <v>0</v>
      </c>
      <c r="R147" s="173">
        <f t="shared" si="5"/>
        <v>0</v>
      </c>
      <c r="S147" s="140"/>
      <c r="T147" s="163">
        <f>IF($N147="","",IF(SUMIF('[1]Címrend ÖN'!$Q:$Q,$N147,'[1]Címrend ÖN'!V:V)=0,0,SUMIF('[1]Címrend ÖN'!$Q:$Q,$N147,'[1]Címrend ÖN'!V:V)))</f>
        <v>0</v>
      </c>
      <c r="U147" s="163">
        <f>IF($N147="","",IF(SUMIF('[1]Címrend ÖN'!$Q:$Q,$N147,'[1]Címrend ÖN'!W:W)=0,0,SUMIF('[1]Címrend ÖN'!$Q:$Q,$N147,'[1]Címrend ÖN'!W:W)))</f>
        <v>0</v>
      </c>
      <c r="V147" s="163">
        <f>IF($N147="","",IF(SUMIF('[1]Címrend ÖN'!$Q:$Q,$N147,'[1]Címrend ÖN'!X:X)=0,0,SUMIF('[1]Címrend ÖN'!$Q:$Q,$N147,'[1]Címrend ÖN'!X:X)))</f>
        <v>0</v>
      </c>
      <c r="W147" s="9"/>
      <c r="X147" s="9"/>
      <c r="Y147" s="9"/>
    </row>
    <row r="148" spans="1:25" ht="11.25">
      <c r="A148" s="11"/>
      <c r="B148" s="11"/>
      <c r="C148" s="11"/>
      <c r="D148" s="11"/>
      <c r="E148" s="11"/>
      <c r="F148" s="42" t="s">
        <v>33</v>
      </c>
      <c r="G148" s="42"/>
      <c r="H148" s="42"/>
      <c r="I148" s="42"/>
      <c r="J148" s="42"/>
      <c r="K148" s="42"/>
      <c r="L148" s="42" t="s">
        <v>273</v>
      </c>
      <c r="M148" s="26" t="s">
        <v>274</v>
      </c>
      <c r="N148" s="42" t="s">
        <v>274</v>
      </c>
      <c r="O148" s="163">
        <f>IF($N148="","",IF(SUMIF('[1]Címrend ÖN'!$Q:$Q,$N148,'[1]Címrend ÖN'!S:S)=0,0,SUMIF('[1]Címrend ÖN'!$Q:$Q,$N148,'[1]Címrend ÖN'!S:S)))</f>
        <v>0</v>
      </c>
      <c r="P148" s="163">
        <f>IF($N148="","",IF(SUMIF('[1]Címrend ÖN'!$Q:$Q,$N148,'[1]Címrend ÖN'!T:T)=0,0,SUMIF('[1]Címrend ÖN'!$Q:$Q,$N148,'[1]Címrend ÖN'!T:T)))</f>
        <v>0</v>
      </c>
      <c r="Q148" s="163">
        <f>IF($N148="","",IF(SUMIF('[1]Címrend ÖN'!$Q:$Q,$N148,'[1]Címrend ÖN'!U:U)=0,0,SUMIF('[1]Címrend ÖN'!$Q:$Q,$N148,'[1]Címrend ÖN'!U:U)))</f>
        <v>0</v>
      </c>
      <c r="R148" s="173">
        <f t="shared" si="5"/>
        <v>0</v>
      </c>
      <c r="S148" s="140"/>
      <c r="T148" s="163">
        <f>IF($N148="","",IF(SUMIF('[1]Címrend ÖN'!$Q:$Q,$N148,'[1]Címrend ÖN'!V:V)=0,0,SUMIF('[1]Címrend ÖN'!$Q:$Q,$N148,'[1]Címrend ÖN'!V:V)))</f>
        <v>0</v>
      </c>
      <c r="U148" s="163">
        <f>IF($N148="","",IF(SUMIF('[1]Címrend ÖN'!$Q:$Q,$N148,'[1]Címrend ÖN'!W:W)=0,0,SUMIF('[1]Címrend ÖN'!$Q:$Q,$N148,'[1]Címrend ÖN'!W:W)))</f>
        <v>0</v>
      </c>
      <c r="V148" s="163">
        <f>IF($N148="","",IF(SUMIF('[1]Címrend ÖN'!$Q:$Q,$N148,'[1]Címrend ÖN'!X:X)=0,0,SUMIF('[1]Címrend ÖN'!$Q:$Q,$N148,'[1]Címrend ÖN'!X:X)))</f>
        <v>0</v>
      </c>
      <c r="W148" s="9"/>
      <c r="X148" s="9"/>
      <c r="Y148" s="9"/>
    </row>
    <row r="149" spans="1:25" s="11" customFormat="1" ht="11.25">
      <c r="A149" s="42"/>
      <c r="B149" s="42"/>
      <c r="C149" s="42"/>
      <c r="D149" s="42"/>
      <c r="E149" s="26" t="s">
        <v>23</v>
      </c>
      <c r="F149" s="26"/>
      <c r="G149" s="26"/>
      <c r="H149" s="26"/>
      <c r="I149" s="26"/>
      <c r="J149" s="26"/>
      <c r="K149" s="26" t="s">
        <v>275</v>
      </c>
      <c r="L149" s="26"/>
      <c r="M149" s="26" t="s">
        <v>264</v>
      </c>
      <c r="N149" s="26"/>
      <c r="O149" s="28">
        <f>SUM(O148,O147,O146,O145,O144)</f>
        <v>177000000</v>
      </c>
      <c r="P149" s="28">
        <f>SUM(P148,P147,P146,P145,P144)</f>
        <v>233986000</v>
      </c>
      <c r="Q149" s="28">
        <f>SUM(Q148,Q147,Q146,Q145,Q144)</f>
        <v>98065863</v>
      </c>
      <c r="R149" s="172">
        <f t="shared" si="5"/>
        <v>0.4191099595702307</v>
      </c>
      <c r="S149" s="41"/>
      <c r="T149" s="28">
        <f>SUM(T148,T147,T146,T145,T144)</f>
        <v>0</v>
      </c>
      <c r="U149" s="28">
        <f>SUM(U148,U147,U146,U145,U144)</f>
        <v>35433</v>
      </c>
      <c r="V149" s="28">
        <f>SUM(V148,V147,V146,V145,V144)</f>
        <v>98030430</v>
      </c>
      <c r="W149" s="8"/>
      <c r="X149" s="8"/>
      <c r="Y149" s="16"/>
    </row>
    <row r="150" spans="1:25" s="112" customFormat="1" ht="11.25">
      <c r="A150" s="108"/>
      <c r="B150" s="108"/>
      <c r="C150" s="108"/>
      <c r="D150" s="108"/>
      <c r="E150" s="108" t="s">
        <v>26</v>
      </c>
      <c r="F150" s="108"/>
      <c r="G150" s="108"/>
      <c r="H150" s="108"/>
      <c r="I150" s="108"/>
      <c r="J150" s="108"/>
      <c r="K150" s="108" t="s">
        <v>276</v>
      </c>
      <c r="L150" s="108"/>
      <c r="M150" s="108"/>
      <c r="N150" s="108"/>
      <c r="O150" s="145"/>
      <c r="P150" s="145"/>
      <c r="Q150" s="145"/>
      <c r="R150" s="171">
        <f t="shared" si="5"/>
      </c>
      <c r="S150" s="140"/>
      <c r="T150" s="145"/>
      <c r="U150" s="145"/>
      <c r="V150" s="145"/>
      <c r="W150" s="146"/>
      <c r="X150" s="146"/>
      <c r="Y150" s="146"/>
    </row>
    <row r="151" spans="6:25" s="11" customFormat="1" ht="11.25">
      <c r="F151" s="42" t="s">
        <v>19</v>
      </c>
      <c r="G151" s="42"/>
      <c r="H151" s="42"/>
      <c r="I151" s="42"/>
      <c r="J151" s="42"/>
      <c r="K151" s="42"/>
      <c r="L151" s="42" t="s">
        <v>278</v>
      </c>
      <c r="M151" s="26" t="s">
        <v>279</v>
      </c>
      <c r="N151" s="42" t="s">
        <v>279</v>
      </c>
      <c r="O151" s="163">
        <f>IF($N151="","",IF(SUMIF('[1]Címrend ÖN'!$Q:$Q,$N151,'[1]Címrend ÖN'!S:S)=0,0,SUMIF('[1]Címrend ÖN'!$Q:$Q,$N151,'[1]Címrend ÖN'!S:S)))</f>
        <v>0</v>
      </c>
      <c r="P151" s="163">
        <f>IF($N151="","",IF(SUMIF('[1]Címrend ÖN'!$Q:$Q,$N151,'[1]Címrend ÖN'!T:T)=0,0,SUMIF('[1]Címrend ÖN'!$Q:$Q,$N151,'[1]Címrend ÖN'!T:T)))</f>
        <v>0</v>
      </c>
      <c r="Q151" s="163">
        <f>IF($N151="","",IF(SUMIF('[1]Címrend ÖN'!$Q:$Q,$N151,'[1]Címrend ÖN'!U:U)=0,0,SUMIF('[1]Címrend ÖN'!$Q:$Q,$N151,'[1]Címrend ÖN'!U:U)))</f>
        <v>0</v>
      </c>
      <c r="R151" s="173">
        <f t="shared" si="5"/>
        <v>0</v>
      </c>
      <c r="S151" s="140"/>
      <c r="T151" s="163">
        <f>IF($N151="","",IF(SUMIF('[1]Címrend ÖN'!$Q:$Q,$N151,'[1]Címrend ÖN'!V:V)=0,0,SUMIF('[1]Címrend ÖN'!$Q:$Q,$N151,'[1]Címrend ÖN'!V:V)))</f>
        <v>0</v>
      </c>
      <c r="U151" s="163">
        <f>IF($N151="","",IF(SUMIF('[1]Címrend ÖN'!$Q:$Q,$N151,'[1]Címrend ÖN'!W:W)=0,0,SUMIF('[1]Címrend ÖN'!$Q:$Q,$N151,'[1]Címrend ÖN'!W:W)))</f>
        <v>0</v>
      </c>
      <c r="V151" s="163">
        <f>IF($N151="","",IF(SUMIF('[1]Címrend ÖN'!$Q:$Q,$N151,'[1]Címrend ÖN'!X:X)=0,0,SUMIF('[1]Címrend ÖN'!$Q:$Q,$N151,'[1]Címrend ÖN'!X:X)))</f>
        <v>0</v>
      </c>
      <c r="W151" s="8"/>
      <c r="X151" s="8"/>
      <c r="Y151" s="8"/>
    </row>
    <row r="152" spans="6:25" s="11" customFormat="1" ht="11.25">
      <c r="F152" s="42" t="s">
        <v>23</v>
      </c>
      <c r="G152" s="42"/>
      <c r="H152" s="42"/>
      <c r="I152" s="42"/>
      <c r="J152" s="42"/>
      <c r="K152" s="42"/>
      <c r="L152" s="42" t="s">
        <v>422</v>
      </c>
      <c r="M152" s="26" t="s">
        <v>285</v>
      </c>
      <c r="N152" s="42" t="s">
        <v>285</v>
      </c>
      <c r="O152" s="163">
        <f>IF($N152="","",IF(SUMIF('[1]Címrend ÖN'!$Q:$Q,$N152,'[1]Címrend ÖN'!S:S)=0,0,SUMIF('[1]Címrend ÖN'!$Q:$Q,$N152,'[1]Címrend ÖN'!S:S)))</f>
        <v>0</v>
      </c>
      <c r="P152" s="163">
        <f>IF($N152="","",IF(SUMIF('[1]Címrend ÖN'!$Q:$Q,$N152,'[1]Címrend ÖN'!T:T)=0,0,SUMIF('[1]Címrend ÖN'!$Q:$Q,$N152,'[1]Címrend ÖN'!T:T)))</f>
        <v>0</v>
      </c>
      <c r="Q152" s="163">
        <f>IF($N152="","",IF(SUMIF('[1]Címrend ÖN'!$Q:$Q,$N152,'[1]Címrend ÖN'!U:U)=0,0,SUMIF('[1]Címrend ÖN'!$Q:$Q,$N152,'[1]Címrend ÖN'!U:U)))</f>
        <v>0</v>
      </c>
      <c r="R152" s="173">
        <f t="shared" si="5"/>
        <v>0</v>
      </c>
      <c r="S152" s="140"/>
      <c r="T152" s="163">
        <f>IF($N152="","",IF(SUMIF('[1]Címrend ÖN'!$Q:$Q,$N152,'[1]Címrend ÖN'!V:V)=0,0,SUMIF('[1]Címrend ÖN'!$Q:$Q,$N152,'[1]Címrend ÖN'!V:V)))</f>
        <v>0</v>
      </c>
      <c r="U152" s="163">
        <f>IF($N152="","",IF(SUMIF('[1]Címrend ÖN'!$Q:$Q,$N152,'[1]Címrend ÖN'!W:W)=0,0,SUMIF('[1]Címrend ÖN'!$Q:$Q,$N152,'[1]Címrend ÖN'!W:W)))</f>
        <v>0</v>
      </c>
      <c r="V152" s="163">
        <f>IF($N152="","",IF(SUMIF('[1]Címrend ÖN'!$Q:$Q,$N152,'[1]Címrend ÖN'!X:X)=0,0,SUMIF('[1]Címrend ÖN'!$Q:$Q,$N152,'[1]Címrend ÖN'!X:X)))</f>
        <v>0</v>
      </c>
      <c r="W152" s="8"/>
      <c r="X152" s="8"/>
      <c r="Y152" s="8"/>
    </row>
    <row r="153" spans="6:25" s="11" customFormat="1" ht="11.25">
      <c r="F153" s="42" t="s">
        <v>26</v>
      </c>
      <c r="G153" s="42"/>
      <c r="H153" s="42"/>
      <c r="I153" s="42"/>
      <c r="J153" s="42"/>
      <c r="K153" s="42"/>
      <c r="L153" s="42" t="s">
        <v>423</v>
      </c>
      <c r="M153" s="26" t="s">
        <v>293</v>
      </c>
      <c r="N153" s="42" t="s">
        <v>293</v>
      </c>
      <c r="O153" s="163">
        <f>IF($N153="","",IF(SUMIF('[1]Címrend ÖN'!$Q:$Q,$N153,'[1]Címrend ÖN'!S:S)=0,0,SUMIF('[1]Címrend ÖN'!$Q:$Q,$N153,'[1]Címrend ÖN'!S:S)))</f>
        <v>0</v>
      </c>
      <c r="P153" s="163">
        <f>IF($N153="","",IF(SUMIF('[1]Címrend ÖN'!$Q:$Q,$N153,'[1]Címrend ÖN'!T:T)=0,0,SUMIF('[1]Címrend ÖN'!$Q:$Q,$N153,'[1]Címrend ÖN'!T:T)))</f>
        <v>0</v>
      </c>
      <c r="Q153" s="163">
        <f>IF($N153="","",IF(SUMIF('[1]Címrend ÖN'!$Q:$Q,$N153,'[1]Címrend ÖN'!U:U)=0,0,SUMIF('[1]Címrend ÖN'!$Q:$Q,$N153,'[1]Címrend ÖN'!U:U)))</f>
        <v>0</v>
      </c>
      <c r="R153" s="173">
        <f t="shared" si="5"/>
        <v>0</v>
      </c>
      <c r="S153" s="140"/>
      <c r="T153" s="163">
        <f>IF($N153="","",IF(SUMIF('[1]Címrend ÖN'!$Q:$Q,$N153,'[1]Címrend ÖN'!V:V)=0,0,SUMIF('[1]Címrend ÖN'!$Q:$Q,$N153,'[1]Címrend ÖN'!V:V)))</f>
        <v>0</v>
      </c>
      <c r="U153" s="163">
        <f>IF($N153="","",IF(SUMIF('[1]Címrend ÖN'!$Q:$Q,$N153,'[1]Címrend ÖN'!W:W)=0,0,SUMIF('[1]Címrend ÖN'!$Q:$Q,$N153,'[1]Címrend ÖN'!W:W)))</f>
        <v>0</v>
      </c>
      <c r="V153" s="163">
        <f>IF($N153="","",IF(SUMIF('[1]Címrend ÖN'!$Q:$Q,$N153,'[1]Címrend ÖN'!X:X)=0,0,SUMIF('[1]Címrend ÖN'!$Q:$Q,$N153,'[1]Címrend ÖN'!X:X)))</f>
        <v>0</v>
      </c>
      <c r="W153" s="8"/>
      <c r="X153" s="8"/>
      <c r="Y153" s="8"/>
    </row>
    <row r="154" spans="1:25" ht="11.25">
      <c r="A154" s="11"/>
      <c r="B154" s="11"/>
      <c r="C154" s="11"/>
      <c r="D154" s="11"/>
      <c r="E154" s="11"/>
      <c r="F154" s="11" t="s">
        <v>30</v>
      </c>
      <c r="G154" s="11"/>
      <c r="H154" s="11"/>
      <c r="I154" s="11"/>
      <c r="J154" s="11"/>
      <c r="K154" s="11"/>
      <c r="L154" s="19" t="s">
        <v>280</v>
      </c>
      <c r="M154" s="11"/>
      <c r="N154" s="11"/>
      <c r="O154" s="145"/>
      <c r="P154" s="145"/>
      <c r="Q154" s="145"/>
      <c r="R154" s="171">
        <f t="shared" si="5"/>
      </c>
      <c r="S154" s="140"/>
      <c r="T154" s="145"/>
      <c r="U154" s="145"/>
      <c r="V154" s="145"/>
      <c r="W154" s="9"/>
      <c r="X154" s="9"/>
      <c r="Y154" s="9"/>
    </row>
    <row r="155" spans="1:25" ht="11.25">
      <c r="A155" s="11"/>
      <c r="B155" s="11"/>
      <c r="C155" s="11"/>
      <c r="D155" s="11"/>
      <c r="E155" s="11"/>
      <c r="F155" s="99" t="s">
        <v>167</v>
      </c>
      <c r="G155" s="11"/>
      <c r="H155" s="11"/>
      <c r="I155" s="11"/>
      <c r="J155" s="11"/>
      <c r="K155" s="11"/>
      <c r="L155" s="11" t="s">
        <v>281</v>
      </c>
      <c r="M155" s="11"/>
      <c r="N155" s="108" t="s">
        <v>697</v>
      </c>
      <c r="O155" s="145">
        <f>IF($N155="","",IF(SUMIF('[1]Címrend ÖN'!$Q:$Q,$N155,'[1]Címrend ÖN'!S:S)=0,0,SUMIF('[1]Címrend ÖN'!$Q:$Q,$N155,'[1]Címrend ÖN'!S:S)))</f>
        <v>0</v>
      </c>
      <c r="P155" s="145">
        <f>IF($N155="","",IF(SUMIF('[1]Címrend ÖN'!$Q:$Q,$N155,'[1]Címrend ÖN'!T:T)=0,0,SUMIF('[1]Címrend ÖN'!$Q:$Q,$N155,'[1]Címrend ÖN'!T:T)))</f>
        <v>0</v>
      </c>
      <c r="Q155" s="145">
        <f>IF($N155="","",IF(SUMIF('[1]Címrend ÖN'!$Q:$Q,$N155,'[1]Címrend ÖN'!U:U)=0,0,SUMIF('[1]Címrend ÖN'!$Q:$Q,$N155,'[1]Címrend ÖN'!U:U)))</f>
        <v>0</v>
      </c>
      <c r="R155" s="171">
        <f t="shared" si="5"/>
        <v>0</v>
      </c>
      <c r="S155" s="140"/>
      <c r="T155" s="145">
        <f>IF($N155="","",IF(SUMIF('[1]Címrend ÖN'!$Q:$Q,$N155,'[1]Címrend ÖN'!V:V)=0,0,SUMIF('[1]Címrend ÖN'!$Q:$Q,$N155,'[1]Címrend ÖN'!V:V)))</f>
        <v>0</v>
      </c>
      <c r="U155" s="145">
        <f>IF($N155="","",IF(SUMIF('[1]Címrend ÖN'!$Q:$Q,$N155,'[1]Címrend ÖN'!W:W)=0,0,SUMIF('[1]Címrend ÖN'!$Q:$Q,$N155,'[1]Címrend ÖN'!W:W)))</f>
        <v>0</v>
      </c>
      <c r="V155" s="145">
        <f>IF($N155="","",IF(SUMIF('[1]Címrend ÖN'!$Q:$Q,$N155,'[1]Címrend ÖN'!X:X)=0,0,SUMIF('[1]Címrend ÖN'!$Q:$Q,$N155,'[1]Címrend ÖN'!X:X)))</f>
        <v>0</v>
      </c>
      <c r="W155" s="9"/>
      <c r="X155" s="9"/>
      <c r="Y155" s="9"/>
    </row>
    <row r="156" spans="1:25" ht="11.25">
      <c r="A156" s="11"/>
      <c r="B156" s="11"/>
      <c r="C156" s="11"/>
      <c r="D156" s="11"/>
      <c r="E156" s="11"/>
      <c r="F156" s="99" t="s">
        <v>169</v>
      </c>
      <c r="G156" s="11"/>
      <c r="H156" s="11"/>
      <c r="I156" s="11"/>
      <c r="J156" s="11"/>
      <c r="K156" s="11"/>
      <c r="L156" s="11" t="s">
        <v>500</v>
      </c>
      <c r="M156" s="11"/>
      <c r="N156" s="108" t="s">
        <v>705</v>
      </c>
      <c r="O156" s="145">
        <f>IF($N156="","",IF(SUMIF('[1]Címrend ÖN'!$Q:$Q,$N156,'[1]Címrend ÖN'!S:S)=0,0,SUMIF('[1]Címrend ÖN'!$Q:$Q,$N156,'[1]Címrend ÖN'!S:S)))</f>
        <v>0</v>
      </c>
      <c r="P156" s="145">
        <f>IF($N156="","",IF(SUMIF('[1]Címrend ÖN'!$Q:$Q,$N156,'[1]Címrend ÖN'!T:T)=0,0,SUMIF('[1]Címrend ÖN'!$Q:$Q,$N156,'[1]Címrend ÖN'!T:T)))</f>
        <v>0</v>
      </c>
      <c r="Q156" s="145">
        <f>IF($N156="","",IF(SUMIF('[1]Címrend ÖN'!$Q:$Q,$N156,'[1]Címrend ÖN'!U:U)=0,0,SUMIF('[1]Címrend ÖN'!$Q:$Q,$N156,'[1]Címrend ÖN'!U:U)))</f>
        <v>0</v>
      </c>
      <c r="R156" s="171">
        <f t="shared" si="5"/>
        <v>0</v>
      </c>
      <c r="S156" s="140"/>
      <c r="T156" s="145">
        <f>IF($N156="","",IF(SUMIF('[1]Címrend ÖN'!$Q:$Q,$N156,'[1]Címrend ÖN'!V:V)=0,0,SUMIF('[1]Címrend ÖN'!$Q:$Q,$N156,'[1]Címrend ÖN'!V:V)))</f>
        <v>0</v>
      </c>
      <c r="U156" s="145">
        <f>IF($N156="","",IF(SUMIF('[1]Címrend ÖN'!$Q:$Q,$N156,'[1]Címrend ÖN'!W:W)=0,0,SUMIF('[1]Címrend ÖN'!$Q:$Q,$N156,'[1]Címrend ÖN'!W:W)))</f>
        <v>0</v>
      </c>
      <c r="V156" s="145">
        <f>IF($N156="","",IF(SUMIF('[1]Címrend ÖN'!$Q:$Q,$N156,'[1]Címrend ÖN'!X:X)=0,0,SUMIF('[1]Címrend ÖN'!$Q:$Q,$N156,'[1]Címrend ÖN'!X:X)))</f>
        <v>0</v>
      </c>
      <c r="W156" s="9"/>
      <c r="X156" s="9"/>
      <c r="Y156" s="9"/>
    </row>
    <row r="157" spans="1:25" ht="11.25">
      <c r="A157" s="11"/>
      <c r="B157" s="11"/>
      <c r="C157" s="11"/>
      <c r="D157" s="11"/>
      <c r="E157" s="11"/>
      <c r="F157" s="99" t="s">
        <v>170</v>
      </c>
      <c r="G157" s="11"/>
      <c r="H157" s="11"/>
      <c r="I157" s="11"/>
      <c r="J157" s="11"/>
      <c r="K157" s="11"/>
      <c r="L157" s="11" t="s">
        <v>501</v>
      </c>
      <c r="M157" s="11"/>
      <c r="N157" s="108" t="s">
        <v>698</v>
      </c>
      <c r="O157" s="145">
        <f>IF($N157="","",IF(SUMIF('[1]Címrend ÖN'!$Q:$Q,$N157,'[1]Címrend ÖN'!S:S)=0,0,SUMIF('[1]Címrend ÖN'!$Q:$Q,$N157,'[1]Címrend ÖN'!S:S)))</f>
        <v>0</v>
      </c>
      <c r="P157" s="145">
        <f>IF($N157="","",IF(SUMIF('[1]Címrend ÖN'!$Q:$Q,$N157,'[1]Címrend ÖN'!T:T)=0,0,SUMIF('[1]Címrend ÖN'!$Q:$Q,$N157,'[1]Címrend ÖN'!T:T)))</f>
        <v>0</v>
      </c>
      <c r="Q157" s="145">
        <f>IF($N157="","",IF(SUMIF('[1]Címrend ÖN'!$Q:$Q,$N157,'[1]Címrend ÖN'!U:U)=0,0,SUMIF('[1]Címrend ÖN'!$Q:$Q,$N157,'[1]Címrend ÖN'!U:U)))</f>
        <v>0</v>
      </c>
      <c r="R157" s="171">
        <f t="shared" si="5"/>
        <v>0</v>
      </c>
      <c r="S157" s="140"/>
      <c r="T157" s="145">
        <f>IF($N157="","",IF(SUMIF('[1]Címrend ÖN'!$Q:$Q,$N157,'[1]Címrend ÖN'!V:V)=0,0,SUMIF('[1]Címrend ÖN'!$Q:$Q,$N157,'[1]Címrend ÖN'!V:V)))</f>
        <v>0</v>
      </c>
      <c r="U157" s="145">
        <f>IF($N157="","",IF(SUMIF('[1]Címrend ÖN'!$Q:$Q,$N157,'[1]Címrend ÖN'!W:W)=0,0,SUMIF('[1]Címrend ÖN'!$Q:$Q,$N157,'[1]Címrend ÖN'!W:W)))</f>
        <v>0</v>
      </c>
      <c r="V157" s="145">
        <f>IF($N157="","",IF(SUMIF('[1]Címrend ÖN'!$Q:$Q,$N157,'[1]Címrend ÖN'!X:X)=0,0,SUMIF('[1]Címrend ÖN'!$Q:$Q,$N157,'[1]Címrend ÖN'!X:X)))</f>
        <v>0</v>
      </c>
      <c r="W157" s="9"/>
      <c r="X157" s="9"/>
      <c r="Y157" s="9"/>
    </row>
    <row r="158" spans="1:25" ht="11.25">
      <c r="A158" s="11"/>
      <c r="B158" s="11"/>
      <c r="C158" s="11"/>
      <c r="D158" s="11"/>
      <c r="E158" s="11"/>
      <c r="F158" s="99" t="s">
        <v>172</v>
      </c>
      <c r="G158" s="11"/>
      <c r="H158" s="11"/>
      <c r="I158" s="11"/>
      <c r="J158" s="11"/>
      <c r="K158" s="11"/>
      <c r="L158" s="11" t="s">
        <v>502</v>
      </c>
      <c r="M158" s="11"/>
      <c r="N158" s="108" t="s">
        <v>699</v>
      </c>
      <c r="O158" s="145">
        <f>IF($N158="","",IF(SUMIF('[1]Címrend ÖN'!$Q:$Q,$N158,'[1]Címrend ÖN'!S:S)=0,0,SUMIF('[1]Címrend ÖN'!$Q:$Q,$N158,'[1]Címrend ÖN'!S:S)))</f>
        <v>0</v>
      </c>
      <c r="P158" s="145">
        <f>IF($N158="","",IF(SUMIF('[1]Címrend ÖN'!$Q:$Q,$N158,'[1]Címrend ÖN'!T:T)=0,0,SUMIF('[1]Címrend ÖN'!$Q:$Q,$N158,'[1]Címrend ÖN'!T:T)))</f>
        <v>0</v>
      </c>
      <c r="Q158" s="145">
        <f>IF($N158="","",IF(SUMIF('[1]Címrend ÖN'!$Q:$Q,$N158,'[1]Címrend ÖN'!U:U)=0,0,SUMIF('[1]Címrend ÖN'!$Q:$Q,$N158,'[1]Címrend ÖN'!U:U)))</f>
        <v>0</v>
      </c>
      <c r="R158" s="171">
        <f t="shared" si="5"/>
        <v>0</v>
      </c>
      <c r="S158" s="140"/>
      <c r="T158" s="145">
        <f>IF($N158="","",IF(SUMIF('[1]Címrend ÖN'!$Q:$Q,$N158,'[1]Címrend ÖN'!V:V)=0,0,SUMIF('[1]Címrend ÖN'!$Q:$Q,$N158,'[1]Címrend ÖN'!V:V)))</f>
        <v>0</v>
      </c>
      <c r="U158" s="145">
        <f>IF($N158="","",IF(SUMIF('[1]Címrend ÖN'!$Q:$Q,$N158,'[1]Címrend ÖN'!W:W)=0,0,SUMIF('[1]Címrend ÖN'!$Q:$Q,$N158,'[1]Címrend ÖN'!W:W)))</f>
        <v>0</v>
      </c>
      <c r="V158" s="145">
        <f>IF($N158="","",IF(SUMIF('[1]Címrend ÖN'!$Q:$Q,$N158,'[1]Címrend ÖN'!X:X)=0,0,SUMIF('[1]Címrend ÖN'!$Q:$Q,$N158,'[1]Címrend ÖN'!X:X)))</f>
        <v>0</v>
      </c>
      <c r="W158" s="9"/>
      <c r="X158" s="9"/>
      <c r="Y158" s="9"/>
    </row>
    <row r="159" spans="1:25" ht="11.25">
      <c r="A159" s="11"/>
      <c r="B159" s="11"/>
      <c r="C159" s="11"/>
      <c r="D159" s="11"/>
      <c r="E159" s="11"/>
      <c r="F159" s="99" t="s">
        <v>467</v>
      </c>
      <c r="G159" s="11"/>
      <c r="H159" s="11"/>
      <c r="I159" s="11"/>
      <c r="J159" s="11"/>
      <c r="K159" s="11"/>
      <c r="L159" s="11" t="s">
        <v>503</v>
      </c>
      <c r="M159" s="11"/>
      <c r="N159" s="108" t="s">
        <v>700</v>
      </c>
      <c r="O159" s="145">
        <f>IF($N159="","",IF(SUMIF('[1]Címrend ÖN'!$Q:$Q,$N159,'[1]Címrend ÖN'!S:S)=0,0,SUMIF('[1]Címrend ÖN'!$Q:$Q,$N159,'[1]Címrend ÖN'!S:S)))</f>
        <v>0</v>
      </c>
      <c r="P159" s="145">
        <f>IF($N159="","",IF(SUMIF('[1]Címrend ÖN'!$Q:$Q,$N159,'[1]Címrend ÖN'!T:T)=0,0,SUMIF('[1]Címrend ÖN'!$Q:$Q,$N159,'[1]Címrend ÖN'!T:T)))</f>
        <v>0</v>
      </c>
      <c r="Q159" s="145">
        <f>IF($N159="","",IF(SUMIF('[1]Címrend ÖN'!$Q:$Q,$N159,'[1]Címrend ÖN'!U:U)=0,0,SUMIF('[1]Címrend ÖN'!$Q:$Q,$N159,'[1]Címrend ÖN'!U:U)))</f>
        <v>0</v>
      </c>
      <c r="R159" s="171">
        <f t="shared" si="5"/>
        <v>0</v>
      </c>
      <c r="S159" s="140"/>
      <c r="T159" s="145">
        <f>IF($N159="","",IF(SUMIF('[1]Címrend ÖN'!$Q:$Q,$N159,'[1]Címrend ÖN'!V:V)=0,0,SUMIF('[1]Címrend ÖN'!$Q:$Q,$N159,'[1]Címrend ÖN'!V:V)))</f>
        <v>0</v>
      </c>
      <c r="U159" s="145">
        <f>IF($N159="","",IF(SUMIF('[1]Címrend ÖN'!$Q:$Q,$N159,'[1]Címrend ÖN'!W:W)=0,0,SUMIF('[1]Címrend ÖN'!$Q:$Q,$N159,'[1]Címrend ÖN'!W:W)))</f>
        <v>0</v>
      </c>
      <c r="V159" s="145">
        <f>IF($N159="","",IF(SUMIF('[1]Címrend ÖN'!$Q:$Q,$N159,'[1]Címrend ÖN'!X:X)=0,0,SUMIF('[1]Címrend ÖN'!$Q:$Q,$N159,'[1]Címrend ÖN'!X:X)))</f>
        <v>0</v>
      </c>
      <c r="W159" s="9"/>
      <c r="X159" s="9"/>
      <c r="Y159" s="9"/>
    </row>
    <row r="160" spans="1:25" ht="11.25">
      <c r="A160" s="11"/>
      <c r="B160" s="11"/>
      <c r="C160" s="11"/>
      <c r="D160" s="11"/>
      <c r="E160" s="11"/>
      <c r="F160" s="99" t="s">
        <v>469</v>
      </c>
      <c r="G160" s="11"/>
      <c r="H160" s="11"/>
      <c r="I160" s="11"/>
      <c r="J160" s="11"/>
      <c r="K160" s="11"/>
      <c r="L160" s="11" t="s">
        <v>282</v>
      </c>
      <c r="M160" s="11"/>
      <c r="N160" s="108" t="s">
        <v>701</v>
      </c>
      <c r="O160" s="145">
        <f>IF($N160="","",IF(SUMIF('[1]Címrend ÖN'!$Q:$Q,$N160,'[1]Címrend ÖN'!S:S)=0,0,SUMIF('[1]Címrend ÖN'!$Q:$Q,$N160,'[1]Címrend ÖN'!S:S)))</f>
        <v>0</v>
      </c>
      <c r="P160" s="145">
        <f>IF($N160="","",IF(SUMIF('[1]Címrend ÖN'!$Q:$Q,$N160,'[1]Címrend ÖN'!T:T)=0,0,SUMIF('[1]Címrend ÖN'!$Q:$Q,$N160,'[1]Címrend ÖN'!T:T)))</f>
        <v>0</v>
      </c>
      <c r="Q160" s="145">
        <f>IF($N160="","",IF(SUMIF('[1]Címrend ÖN'!$Q:$Q,$N160,'[1]Címrend ÖN'!U:U)=0,0,SUMIF('[1]Címrend ÖN'!$Q:$Q,$N160,'[1]Címrend ÖN'!U:U)))</f>
        <v>0</v>
      </c>
      <c r="R160" s="171">
        <f t="shared" si="5"/>
        <v>0</v>
      </c>
      <c r="S160" s="140"/>
      <c r="T160" s="145">
        <f>IF($N160="","",IF(SUMIF('[1]Címrend ÖN'!$Q:$Q,$N160,'[1]Címrend ÖN'!V:V)=0,0,SUMIF('[1]Címrend ÖN'!$Q:$Q,$N160,'[1]Címrend ÖN'!V:V)))</f>
        <v>0</v>
      </c>
      <c r="U160" s="145">
        <f>IF($N160="","",IF(SUMIF('[1]Címrend ÖN'!$Q:$Q,$N160,'[1]Címrend ÖN'!W:W)=0,0,SUMIF('[1]Címrend ÖN'!$Q:$Q,$N160,'[1]Címrend ÖN'!W:W)))</f>
        <v>0</v>
      </c>
      <c r="V160" s="145">
        <f>IF($N160="","",IF(SUMIF('[1]Címrend ÖN'!$Q:$Q,$N160,'[1]Címrend ÖN'!X:X)=0,0,SUMIF('[1]Címrend ÖN'!$Q:$Q,$N160,'[1]Címrend ÖN'!X:X)))</f>
        <v>0</v>
      </c>
      <c r="W160" s="9"/>
      <c r="X160" s="9"/>
      <c r="Y160" s="9"/>
    </row>
    <row r="161" spans="1:25" ht="11.25">
      <c r="A161" s="11"/>
      <c r="B161" s="11"/>
      <c r="C161" s="11"/>
      <c r="D161" s="11"/>
      <c r="E161" s="11"/>
      <c r="F161" s="99" t="s">
        <v>470</v>
      </c>
      <c r="G161" s="11"/>
      <c r="H161" s="11"/>
      <c r="I161" s="11"/>
      <c r="J161" s="11"/>
      <c r="K161" s="11"/>
      <c r="L161" s="11" t="s">
        <v>504</v>
      </c>
      <c r="M161" s="11"/>
      <c r="N161" s="108" t="s">
        <v>702</v>
      </c>
      <c r="O161" s="145">
        <f>IF($N161="","",IF(SUMIF('[1]Címrend ÖN'!$Q:$Q,$N161,'[1]Címrend ÖN'!S:S)=0,0,SUMIF('[1]Címrend ÖN'!$Q:$Q,$N161,'[1]Címrend ÖN'!S:S)))</f>
        <v>0</v>
      </c>
      <c r="P161" s="145">
        <f>IF($N161="","",IF(SUMIF('[1]Címrend ÖN'!$Q:$Q,$N161,'[1]Címrend ÖN'!T:T)=0,0,SUMIF('[1]Címrend ÖN'!$Q:$Q,$N161,'[1]Címrend ÖN'!T:T)))</f>
        <v>0</v>
      </c>
      <c r="Q161" s="145">
        <f>IF($N161="","",IF(SUMIF('[1]Címrend ÖN'!$Q:$Q,$N161,'[1]Címrend ÖN'!U:U)=0,0,SUMIF('[1]Címrend ÖN'!$Q:$Q,$N161,'[1]Címrend ÖN'!U:U)))</f>
        <v>0</v>
      </c>
      <c r="R161" s="171">
        <f t="shared" si="5"/>
        <v>0</v>
      </c>
      <c r="S161" s="140"/>
      <c r="T161" s="145">
        <f>IF($N161="","",IF(SUMIF('[1]Címrend ÖN'!$Q:$Q,$N161,'[1]Címrend ÖN'!V:V)=0,0,SUMIF('[1]Címrend ÖN'!$Q:$Q,$N161,'[1]Címrend ÖN'!V:V)))</f>
        <v>0</v>
      </c>
      <c r="U161" s="145">
        <f>IF($N161="","",IF(SUMIF('[1]Címrend ÖN'!$Q:$Q,$N161,'[1]Címrend ÖN'!W:W)=0,0,SUMIF('[1]Címrend ÖN'!$Q:$Q,$N161,'[1]Címrend ÖN'!W:W)))</f>
        <v>0</v>
      </c>
      <c r="V161" s="145">
        <f>IF($N161="","",IF(SUMIF('[1]Címrend ÖN'!$Q:$Q,$N161,'[1]Címrend ÖN'!X:X)=0,0,SUMIF('[1]Címrend ÖN'!$Q:$Q,$N161,'[1]Címrend ÖN'!X:X)))</f>
        <v>0</v>
      </c>
      <c r="W161" s="9"/>
      <c r="X161" s="9"/>
      <c r="Y161" s="9"/>
    </row>
    <row r="162" spans="1:25" ht="11.25">
      <c r="A162" s="11"/>
      <c r="B162" s="11"/>
      <c r="C162" s="11"/>
      <c r="D162" s="11"/>
      <c r="E162" s="11"/>
      <c r="F162" s="99" t="s">
        <v>472</v>
      </c>
      <c r="G162" s="11"/>
      <c r="H162" s="11"/>
      <c r="I162" s="11"/>
      <c r="J162" s="11"/>
      <c r="K162" s="11"/>
      <c r="L162" s="11" t="s">
        <v>283</v>
      </c>
      <c r="M162" s="11"/>
      <c r="N162" s="108" t="s">
        <v>703</v>
      </c>
      <c r="O162" s="145">
        <f>IF($N162="","",IF(SUMIF('[1]Címrend ÖN'!$Q:$Q,$N162,'[1]Címrend ÖN'!S:S)=0,0,SUMIF('[1]Címrend ÖN'!$Q:$Q,$N162,'[1]Címrend ÖN'!S:S)))</f>
        <v>0</v>
      </c>
      <c r="P162" s="145">
        <f>IF($N162="","",IF(SUMIF('[1]Címrend ÖN'!$Q:$Q,$N162,'[1]Címrend ÖN'!T:T)=0,0,SUMIF('[1]Címrend ÖN'!$Q:$Q,$N162,'[1]Címrend ÖN'!T:T)))</f>
        <v>0</v>
      </c>
      <c r="Q162" s="145">
        <f>IF($N162="","",IF(SUMIF('[1]Címrend ÖN'!$Q:$Q,$N162,'[1]Címrend ÖN'!U:U)=0,0,SUMIF('[1]Címrend ÖN'!$Q:$Q,$N162,'[1]Címrend ÖN'!U:U)))</f>
        <v>0</v>
      </c>
      <c r="R162" s="171">
        <f t="shared" si="5"/>
        <v>0</v>
      </c>
      <c r="S162" s="140"/>
      <c r="T162" s="145">
        <f>IF($N162="","",IF(SUMIF('[1]Címrend ÖN'!$Q:$Q,$N162,'[1]Címrend ÖN'!V:V)=0,0,SUMIF('[1]Címrend ÖN'!$Q:$Q,$N162,'[1]Címrend ÖN'!V:V)))</f>
        <v>0</v>
      </c>
      <c r="U162" s="145">
        <f>IF($N162="","",IF(SUMIF('[1]Címrend ÖN'!$Q:$Q,$N162,'[1]Címrend ÖN'!W:W)=0,0,SUMIF('[1]Címrend ÖN'!$Q:$Q,$N162,'[1]Címrend ÖN'!W:W)))</f>
        <v>0</v>
      </c>
      <c r="V162" s="145">
        <f>IF($N162="","",IF(SUMIF('[1]Címrend ÖN'!$Q:$Q,$N162,'[1]Címrend ÖN'!X:X)=0,0,SUMIF('[1]Címrend ÖN'!$Q:$Q,$N162,'[1]Címrend ÖN'!X:X)))</f>
        <v>0</v>
      </c>
      <c r="W162" s="9"/>
      <c r="X162" s="9"/>
      <c r="Y162" s="9"/>
    </row>
    <row r="163" spans="1:25" ht="11.25">
      <c r="A163" s="11"/>
      <c r="B163" s="11"/>
      <c r="C163" s="11"/>
      <c r="D163" s="11"/>
      <c r="E163" s="11"/>
      <c r="F163" s="109" t="s">
        <v>540</v>
      </c>
      <c r="G163" s="11"/>
      <c r="H163" s="11"/>
      <c r="I163" s="11"/>
      <c r="J163" s="11"/>
      <c r="K163" s="11"/>
      <c r="L163" s="11" t="s">
        <v>284</v>
      </c>
      <c r="M163" s="11"/>
      <c r="N163" s="108" t="s">
        <v>704</v>
      </c>
      <c r="O163" s="145">
        <f>IF($N163="","",IF(SUMIF('[1]Címrend ÖN'!$Q:$Q,$N163,'[1]Címrend ÖN'!S:S)=0,0,SUMIF('[1]Címrend ÖN'!$Q:$Q,$N163,'[1]Címrend ÖN'!S:S)))</f>
        <v>0</v>
      </c>
      <c r="P163" s="145">
        <f>IF($N163="","",IF(SUMIF('[1]Címrend ÖN'!$Q:$Q,$N163,'[1]Címrend ÖN'!T:T)=0,0,SUMIF('[1]Címrend ÖN'!$Q:$Q,$N163,'[1]Címrend ÖN'!T:T)))</f>
        <v>0</v>
      </c>
      <c r="Q163" s="145">
        <f>IF($N163="","",IF(SUMIF('[1]Címrend ÖN'!$Q:$Q,$N163,'[1]Címrend ÖN'!U:U)=0,0,SUMIF('[1]Címrend ÖN'!$Q:$Q,$N163,'[1]Címrend ÖN'!U:U)))</f>
        <v>0</v>
      </c>
      <c r="R163" s="171">
        <f t="shared" si="5"/>
        <v>0</v>
      </c>
      <c r="S163" s="140"/>
      <c r="T163" s="145">
        <f>IF($N163="","",IF(SUMIF('[1]Címrend ÖN'!$Q:$Q,$N163,'[1]Címrend ÖN'!V:V)=0,0,SUMIF('[1]Címrend ÖN'!$Q:$Q,$N163,'[1]Címrend ÖN'!V:V)))</f>
        <v>0</v>
      </c>
      <c r="U163" s="145">
        <f>IF($N163="","",IF(SUMIF('[1]Címrend ÖN'!$Q:$Q,$N163,'[1]Címrend ÖN'!W:W)=0,0,SUMIF('[1]Címrend ÖN'!$Q:$Q,$N163,'[1]Címrend ÖN'!W:W)))</f>
        <v>0</v>
      </c>
      <c r="V163" s="145">
        <f>IF($N163="","",IF(SUMIF('[1]Címrend ÖN'!$Q:$Q,$N163,'[1]Címrend ÖN'!X:X)=0,0,SUMIF('[1]Címrend ÖN'!$Q:$Q,$N163,'[1]Címrend ÖN'!X:X)))</f>
        <v>0</v>
      </c>
      <c r="W163" s="9"/>
      <c r="X163" s="9"/>
      <c r="Y163" s="9"/>
    </row>
    <row r="164" spans="6:25" s="11" customFormat="1" ht="11.25">
      <c r="F164" s="42" t="s">
        <v>30</v>
      </c>
      <c r="G164" s="42"/>
      <c r="H164" s="42"/>
      <c r="I164" s="42"/>
      <c r="J164" s="42"/>
      <c r="K164" s="42"/>
      <c r="L164" s="42" t="s">
        <v>280</v>
      </c>
      <c r="M164" s="26" t="s">
        <v>424</v>
      </c>
      <c r="N164" s="42"/>
      <c r="O164" s="163">
        <f>SUM(O155,O159,O160,O161,O162,O163,O156,O157,O158)</f>
        <v>0</v>
      </c>
      <c r="P164" s="163">
        <f>SUM(P155,P159,P160,P161,P162,P163,P156,P157,P158)</f>
        <v>0</v>
      </c>
      <c r="Q164" s="163">
        <f>SUM(O164:P164)</f>
        <v>0</v>
      </c>
      <c r="R164" s="173">
        <f t="shared" si="5"/>
        <v>0</v>
      </c>
      <c r="S164" s="140"/>
      <c r="T164" s="163">
        <f>SUM(T155,T159,T160,T161,T162,T163,T156,T157,T158)</f>
        <v>0</v>
      </c>
      <c r="U164" s="163">
        <f>SUM(U155,U159,U160,U161,U162,U163,U156,U157,U158)</f>
        <v>0</v>
      </c>
      <c r="V164" s="163">
        <f>SUM(V155,V159,V160,V161,V162,V163,V156,V157,V158)</f>
        <v>0</v>
      </c>
      <c r="W164" s="8"/>
      <c r="X164" s="8"/>
      <c r="Y164" s="8"/>
    </row>
    <row r="165" spans="1:25" ht="11.25">
      <c r="A165" s="11"/>
      <c r="B165" s="11"/>
      <c r="C165" s="11"/>
      <c r="D165" s="11"/>
      <c r="E165" s="11"/>
      <c r="F165" s="11" t="s">
        <v>33</v>
      </c>
      <c r="G165" s="11"/>
      <c r="H165" s="11"/>
      <c r="I165" s="11"/>
      <c r="J165" s="11"/>
      <c r="K165" s="11"/>
      <c r="L165" s="11" t="s">
        <v>286</v>
      </c>
      <c r="M165" s="11"/>
      <c r="N165" s="11"/>
      <c r="O165" s="145"/>
      <c r="P165" s="145"/>
      <c r="Q165" s="145"/>
      <c r="R165" s="171">
        <f t="shared" si="5"/>
      </c>
      <c r="S165" s="140"/>
      <c r="T165" s="145"/>
      <c r="U165" s="145"/>
      <c r="V165" s="145"/>
      <c r="W165" s="9"/>
      <c r="X165" s="9"/>
      <c r="Y165" s="9"/>
    </row>
    <row r="166" spans="1:25" ht="11.25">
      <c r="A166" s="11"/>
      <c r="B166" s="11"/>
      <c r="C166" s="11"/>
      <c r="D166" s="11"/>
      <c r="E166" s="11"/>
      <c r="F166" s="99" t="s">
        <v>473</v>
      </c>
      <c r="G166" s="99"/>
      <c r="J166" s="11"/>
      <c r="K166" s="11"/>
      <c r="L166" s="11" t="s">
        <v>287</v>
      </c>
      <c r="M166" s="11"/>
      <c r="N166" s="108" t="s">
        <v>706</v>
      </c>
      <c r="O166" s="145">
        <f>IF($N166="","",IF(SUMIF('[1]Címrend ÖN'!$Q:$Q,$N166,'[1]Címrend ÖN'!S:S)=0,0,SUMIF('[1]Címrend ÖN'!$Q:$Q,$N166,'[1]Címrend ÖN'!S:S)))</f>
        <v>0</v>
      </c>
      <c r="P166" s="145">
        <f>IF($N166="","",IF(SUMIF('[1]Címrend ÖN'!$Q:$Q,$N166,'[1]Címrend ÖN'!T:T)=0,0,SUMIF('[1]Címrend ÖN'!$Q:$Q,$N166,'[1]Címrend ÖN'!T:T)))</f>
        <v>0</v>
      </c>
      <c r="Q166" s="145">
        <f>IF($N166="","",IF(SUMIF('[1]Címrend ÖN'!$Q:$Q,$N166,'[1]Címrend ÖN'!U:U)=0,0,SUMIF('[1]Címrend ÖN'!$Q:$Q,$N166,'[1]Címrend ÖN'!U:U)))</f>
        <v>0</v>
      </c>
      <c r="R166" s="171">
        <f t="shared" si="5"/>
        <v>0</v>
      </c>
      <c r="S166" s="140"/>
      <c r="T166" s="145">
        <f>IF($N166="","",IF(SUMIF('[1]Címrend ÖN'!$Q:$Q,$N166,'[1]Címrend ÖN'!V:V)=0,0,SUMIF('[1]Címrend ÖN'!$Q:$Q,$N166,'[1]Címrend ÖN'!V:V)))</f>
        <v>0</v>
      </c>
      <c r="U166" s="145">
        <f>IF($N166="","",IF(SUMIF('[1]Címrend ÖN'!$Q:$Q,$N166,'[1]Címrend ÖN'!W:W)=0,0,SUMIF('[1]Címrend ÖN'!$Q:$Q,$N166,'[1]Címrend ÖN'!W:W)))</f>
        <v>0</v>
      </c>
      <c r="V166" s="145">
        <f>IF($N166="","",IF(SUMIF('[1]Címrend ÖN'!$Q:$Q,$N166,'[1]Címrend ÖN'!X:X)=0,0,SUMIF('[1]Címrend ÖN'!$Q:$Q,$N166,'[1]Címrend ÖN'!X:X)))</f>
        <v>0</v>
      </c>
      <c r="W166" s="9"/>
      <c r="X166" s="9"/>
      <c r="Y166" s="9"/>
    </row>
    <row r="167" spans="1:25" ht="11.25">
      <c r="A167" s="11"/>
      <c r="B167" s="11"/>
      <c r="C167" s="11"/>
      <c r="D167" s="11"/>
      <c r="E167" s="11"/>
      <c r="F167" s="99" t="s">
        <v>474</v>
      </c>
      <c r="G167" s="99"/>
      <c r="J167" s="11"/>
      <c r="K167" s="11"/>
      <c r="L167" s="11" t="s">
        <v>505</v>
      </c>
      <c r="M167" s="11"/>
      <c r="N167" s="108" t="s">
        <v>711</v>
      </c>
      <c r="O167" s="145">
        <f>IF($N167="","",IF(SUMIF('[1]Címrend ÖN'!$Q:$Q,$N167,'[1]Címrend ÖN'!S:S)=0,0,SUMIF('[1]Címrend ÖN'!$Q:$Q,$N167,'[1]Címrend ÖN'!S:S)))</f>
        <v>0</v>
      </c>
      <c r="P167" s="145">
        <f>IF($N167="","",IF(SUMIF('[1]Címrend ÖN'!$Q:$Q,$N167,'[1]Címrend ÖN'!T:T)=0,0,SUMIF('[1]Címrend ÖN'!$Q:$Q,$N167,'[1]Címrend ÖN'!T:T)))</f>
        <v>0</v>
      </c>
      <c r="Q167" s="145">
        <f>IF($N167="","",IF(SUMIF('[1]Címrend ÖN'!$Q:$Q,$N167,'[1]Címrend ÖN'!U:U)=0,0,SUMIF('[1]Címrend ÖN'!$Q:$Q,$N167,'[1]Címrend ÖN'!U:U)))</f>
        <v>0</v>
      </c>
      <c r="R167" s="171">
        <f t="shared" si="5"/>
        <v>0</v>
      </c>
      <c r="S167" s="140"/>
      <c r="T167" s="145">
        <f>IF($N167="","",IF(SUMIF('[1]Címrend ÖN'!$Q:$Q,$N167,'[1]Címrend ÖN'!V:V)=0,0,SUMIF('[1]Címrend ÖN'!$Q:$Q,$N167,'[1]Címrend ÖN'!V:V)))</f>
        <v>0</v>
      </c>
      <c r="U167" s="145">
        <f>IF($N167="","",IF(SUMIF('[1]Címrend ÖN'!$Q:$Q,$N167,'[1]Címrend ÖN'!W:W)=0,0,SUMIF('[1]Címrend ÖN'!$Q:$Q,$N167,'[1]Címrend ÖN'!W:W)))</f>
        <v>0</v>
      </c>
      <c r="V167" s="145">
        <f>IF($N167="","",IF(SUMIF('[1]Címrend ÖN'!$Q:$Q,$N167,'[1]Címrend ÖN'!X:X)=0,0,SUMIF('[1]Címrend ÖN'!$Q:$Q,$N167,'[1]Címrend ÖN'!X:X)))</f>
        <v>0</v>
      </c>
      <c r="W167" s="9"/>
      <c r="X167" s="9"/>
      <c r="Y167" s="9"/>
    </row>
    <row r="168" spans="1:25" ht="11.25">
      <c r="A168" s="11"/>
      <c r="B168" s="11"/>
      <c r="C168" s="11"/>
      <c r="D168" s="11"/>
      <c r="E168" s="11"/>
      <c r="F168" s="99" t="s">
        <v>476</v>
      </c>
      <c r="G168" s="99"/>
      <c r="J168" s="11"/>
      <c r="K168" s="11"/>
      <c r="L168" s="11" t="s">
        <v>506</v>
      </c>
      <c r="M168" s="11"/>
      <c r="N168" s="108" t="s">
        <v>707</v>
      </c>
      <c r="O168" s="145">
        <f>IF($N168="","",IF(SUMIF('[1]Címrend ÖN'!$Q:$Q,$N168,'[1]Címrend ÖN'!S:S)=0,0,SUMIF('[1]Címrend ÖN'!$Q:$Q,$N168,'[1]Címrend ÖN'!S:S)))</f>
        <v>0</v>
      </c>
      <c r="P168" s="145">
        <f>IF($N168="","",IF(SUMIF('[1]Címrend ÖN'!$Q:$Q,$N168,'[1]Címrend ÖN'!T:T)=0,0,SUMIF('[1]Címrend ÖN'!$Q:$Q,$N168,'[1]Címrend ÖN'!T:T)))</f>
        <v>0</v>
      </c>
      <c r="Q168" s="145">
        <f>IF($N168="","",IF(SUMIF('[1]Címrend ÖN'!$Q:$Q,$N168,'[1]Címrend ÖN'!U:U)=0,0,SUMIF('[1]Címrend ÖN'!$Q:$Q,$N168,'[1]Címrend ÖN'!U:U)))</f>
        <v>0</v>
      </c>
      <c r="R168" s="171">
        <f t="shared" si="5"/>
        <v>0</v>
      </c>
      <c r="S168" s="140"/>
      <c r="T168" s="145">
        <f>IF($N168="","",IF(SUMIF('[1]Címrend ÖN'!$Q:$Q,$N168,'[1]Címrend ÖN'!V:V)=0,0,SUMIF('[1]Címrend ÖN'!$Q:$Q,$N168,'[1]Címrend ÖN'!V:V)))</f>
        <v>0</v>
      </c>
      <c r="U168" s="145">
        <f>IF($N168="","",IF(SUMIF('[1]Címrend ÖN'!$Q:$Q,$N168,'[1]Címrend ÖN'!W:W)=0,0,SUMIF('[1]Címrend ÖN'!$Q:$Q,$N168,'[1]Címrend ÖN'!W:W)))</f>
        <v>0</v>
      </c>
      <c r="V168" s="145">
        <f>IF($N168="","",IF(SUMIF('[1]Címrend ÖN'!$Q:$Q,$N168,'[1]Címrend ÖN'!X:X)=0,0,SUMIF('[1]Címrend ÖN'!$Q:$Q,$N168,'[1]Címrend ÖN'!X:X)))</f>
        <v>0</v>
      </c>
      <c r="W168" s="9"/>
      <c r="X168" s="9"/>
      <c r="Y168" s="9"/>
    </row>
    <row r="169" spans="1:25" ht="11.25">
      <c r="A169" s="11"/>
      <c r="B169" s="11"/>
      <c r="C169" s="11"/>
      <c r="D169" s="11"/>
      <c r="E169" s="11"/>
      <c r="F169" s="99" t="s">
        <v>478</v>
      </c>
      <c r="G169" s="99"/>
      <c r="J169" s="11"/>
      <c r="K169" s="11"/>
      <c r="L169" s="11" t="s">
        <v>507</v>
      </c>
      <c r="M169" s="11"/>
      <c r="N169" s="108" t="s">
        <v>708</v>
      </c>
      <c r="O169" s="145">
        <f>IF($N169="","",IF(SUMIF('[1]Címrend ÖN'!$Q:$Q,$N169,'[1]Címrend ÖN'!S:S)=0,0,SUMIF('[1]Címrend ÖN'!$Q:$Q,$N169,'[1]Címrend ÖN'!S:S)))</f>
        <v>0</v>
      </c>
      <c r="P169" s="145">
        <f>IF($N169="","",IF(SUMIF('[1]Címrend ÖN'!$Q:$Q,$N169,'[1]Címrend ÖN'!T:T)=0,0,SUMIF('[1]Címrend ÖN'!$Q:$Q,$N169,'[1]Címrend ÖN'!T:T)))</f>
        <v>0</v>
      </c>
      <c r="Q169" s="145">
        <f>IF($N169="","",IF(SUMIF('[1]Címrend ÖN'!$Q:$Q,$N169,'[1]Címrend ÖN'!U:U)=0,0,SUMIF('[1]Címrend ÖN'!$Q:$Q,$N169,'[1]Címrend ÖN'!U:U)))</f>
        <v>0</v>
      </c>
      <c r="R169" s="171">
        <f t="shared" si="5"/>
        <v>0</v>
      </c>
      <c r="S169" s="140"/>
      <c r="T169" s="145">
        <f>IF($N169="","",IF(SUMIF('[1]Címrend ÖN'!$Q:$Q,$N169,'[1]Címrend ÖN'!V:V)=0,0,SUMIF('[1]Címrend ÖN'!$Q:$Q,$N169,'[1]Címrend ÖN'!V:V)))</f>
        <v>0</v>
      </c>
      <c r="U169" s="145">
        <f>IF($N169="","",IF(SUMIF('[1]Címrend ÖN'!$Q:$Q,$N169,'[1]Címrend ÖN'!W:W)=0,0,SUMIF('[1]Címrend ÖN'!$Q:$Q,$N169,'[1]Címrend ÖN'!W:W)))</f>
        <v>0</v>
      </c>
      <c r="V169" s="145">
        <f>IF($N169="","",IF(SUMIF('[1]Címrend ÖN'!$Q:$Q,$N169,'[1]Címrend ÖN'!X:X)=0,0,SUMIF('[1]Címrend ÖN'!$Q:$Q,$N169,'[1]Címrend ÖN'!X:X)))</f>
        <v>0</v>
      </c>
      <c r="W169" s="9"/>
      <c r="X169" s="9"/>
      <c r="Y169" s="9"/>
    </row>
    <row r="170" spans="1:25" ht="11.25">
      <c r="A170" s="11"/>
      <c r="B170" s="11"/>
      <c r="C170" s="11"/>
      <c r="D170" s="11"/>
      <c r="E170" s="11"/>
      <c r="F170" s="99" t="s">
        <v>480</v>
      </c>
      <c r="G170" s="99"/>
      <c r="J170" s="11"/>
      <c r="K170" s="11"/>
      <c r="L170" s="11" t="s">
        <v>508</v>
      </c>
      <c r="M170" s="11"/>
      <c r="N170" s="108" t="s">
        <v>709</v>
      </c>
      <c r="O170" s="145">
        <f>IF($N170="","",IF(SUMIF('[1]Címrend ÖN'!$Q:$Q,$N170,'[1]Címrend ÖN'!S:S)=0,0,SUMIF('[1]Címrend ÖN'!$Q:$Q,$N170,'[1]Címrend ÖN'!S:S)))</f>
        <v>0</v>
      </c>
      <c r="P170" s="145">
        <f>IF($N170="","",IF(SUMIF('[1]Címrend ÖN'!$Q:$Q,$N170,'[1]Címrend ÖN'!T:T)=0,0,SUMIF('[1]Címrend ÖN'!$Q:$Q,$N170,'[1]Címrend ÖN'!T:T)))</f>
        <v>0</v>
      </c>
      <c r="Q170" s="145">
        <f>IF($N170="","",IF(SUMIF('[1]Címrend ÖN'!$Q:$Q,$N170,'[1]Címrend ÖN'!U:U)=0,0,SUMIF('[1]Címrend ÖN'!$Q:$Q,$N170,'[1]Címrend ÖN'!U:U)))</f>
        <v>0</v>
      </c>
      <c r="R170" s="171">
        <f t="shared" si="5"/>
        <v>0</v>
      </c>
      <c r="S170" s="140"/>
      <c r="T170" s="145">
        <f>IF($N170="","",IF(SUMIF('[1]Címrend ÖN'!$Q:$Q,$N170,'[1]Címrend ÖN'!V:V)=0,0,SUMIF('[1]Címrend ÖN'!$Q:$Q,$N170,'[1]Címrend ÖN'!V:V)))</f>
        <v>0</v>
      </c>
      <c r="U170" s="145">
        <f>IF($N170="","",IF(SUMIF('[1]Címrend ÖN'!$Q:$Q,$N170,'[1]Címrend ÖN'!W:W)=0,0,SUMIF('[1]Címrend ÖN'!$Q:$Q,$N170,'[1]Címrend ÖN'!W:W)))</f>
        <v>0</v>
      </c>
      <c r="V170" s="145">
        <f>IF($N170="","",IF(SUMIF('[1]Címrend ÖN'!$Q:$Q,$N170,'[1]Címrend ÖN'!X:X)=0,0,SUMIF('[1]Címrend ÖN'!$Q:$Q,$N170,'[1]Címrend ÖN'!X:X)))</f>
        <v>0</v>
      </c>
      <c r="W170" s="9"/>
      <c r="X170" s="9"/>
      <c r="Y170" s="9"/>
    </row>
    <row r="171" spans="1:25" ht="11.25">
      <c r="A171" s="11"/>
      <c r="B171" s="11"/>
      <c r="C171" s="11"/>
      <c r="D171" s="11"/>
      <c r="E171" s="11"/>
      <c r="F171" s="99" t="s">
        <v>482</v>
      </c>
      <c r="G171" s="99"/>
      <c r="J171" s="11"/>
      <c r="K171" s="11"/>
      <c r="L171" s="11" t="s">
        <v>288</v>
      </c>
      <c r="M171" s="11"/>
      <c r="N171" s="108" t="s">
        <v>710</v>
      </c>
      <c r="O171" s="145">
        <f>IF($N171="","",IF(SUMIF('[1]Címrend ÖN'!$Q:$Q,$N171,'[1]Címrend ÖN'!S:S)=0,0,SUMIF('[1]Címrend ÖN'!$Q:$Q,$N171,'[1]Címrend ÖN'!S:S)))</f>
        <v>0</v>
      </c>
      <c r="P171" s="145">
        <f>IF($N171="","",IF(SUMIF('[1]Címrend ÖN'!$Q:$Q,$N171,'[1]Címrend ÖN'!T:T)=0,0,SUMIF('[1]Címrend ÖN'!$Q:$Q,$N171,'[1]Címrend ÖN'!T:T)))</f>
        <v>26087895</v>
      </c>
      <c r="Q171" s="145">
        <v>26087895</v>
      </c>
      <c r="R171" s="171">
        <f t="shared" si="5"/>
        <v>1</v>
      </c>
      <c r="S171" s="140"/>
      <c r="T171" s="145">
        <v>0</v>
      </c>
      <c r="U171" s="145">
        <f>Q171-V171</f>
        <v>26087895</v>
      </c>
      <c r="V171" s="145">
        <f>IF($N171="","",IF(SUMIF('[1]Címrend ÖN'!$Q:$Q,$N171,'[1]Címrend ÖN'!X:X)=0,0,SUMIF('[1]Címrend ÖN'!$Q:$Q,$N171,'[1]Címrend ÖN'!X:X)))</f>
        <v>0</v>
      </c>
      <c r="W171" s="9"/>
      <c r="X171" s="9"/>
      <c r="Y171" s="9"/>
    </row>
    <row r="172" spans="1:25" ht="11.25">
      <c r="A172" s="11"/>
      <c r="B172" s="11"/>
      <c r="C172" s="11"/>
      <c r="D172" s="11"/>
      <c r="E172" s="11"/>
      <c r="F172" s="99" t="s">
        <v>484</v>
      </c>
      <c r="G172" s="99"/>
      <c r="J172" s="11"/>
      <c r="K172" s="11"/>
      <c r="L172" s="11" t="s">
        <v>509</v>
      </c>
      <c r="M172" s="11"/>
      <c r="N172" s="108" t="s">
        <v>712</v>
      </c>
      <c r="O172" s="145">
        <f>IF($N172="","",IF(SUMIF('[1]Címrend ÖN'!$Q:$Q,$N172,'[1]Címrend ÖN'!S:S)=0,0,SUMIF('[1]Címrend ÖN'!$Q:$Q,$N172,'[1]Címrend ÖN'!S:S)))</f>
        <v>0</v>
      </c>
      <c r="P172" s="145">
        <f>IF($N172="","",IF(SUMIF('[1]Címrend ÖN'!$Q:$Q,$N172,'[1]Címrend ÖN'!T:T)=0,0,SUMIF('[1]Címrend ÖN'!$Q:$Q,$N172,'[1]Címrend ÖN'!T:T)))</f>
        <v>0</v>
      </c>
      <c r="Q172" s="145">
        <f>IF($N172="","",IF(SUMIF('[1]Címrend ÖN'!$Q:$Q,$N172,'[1]Címrend ÖN'!U:U)=0,0,SUMIF('[1]Címrend ÖN'!$Q:$Q,$N172,'[1]Címrend ÖN'!U:U)))</f>
        <v>0</v>
      </c>
      <c r="R172" s="171">
        <f t="shared" si="5"/>
        <v>0</v>
      </c>
      <c r="S172" s="140"/>
      <c r="T172" s="145">
        <f>IF($N172="","",IF(SUMIF('[1]Címrend ÖN'!$Q:$Q,$N172,'[1]Címrend ÖN'!V:V)=0,0,SUMIF('[1]Címrend ÖN'!$Q:$Q,$N172,'[1]Címrend ÖN'!V:V)))</f>
        <v>0</v>
      </c>
      <c r="U172" s="145">
        <f>IF($N172="","",IF(SUMIF('[1]Címrend ÖN'!$Q:$Q,$N172,'[1]Címrend ÖN'!W:W)=0,0,SUMIF('[1]Címrend ÖN'!$Q:$Q,$N172,'[1]Címrend ÖN'!W:W)))</f>
        <v>0</v>
      </c>
      <c r="V172" s="145">
        <f>IF($N172="","",IF(SUMIF('[1]Címrend ÖN'!$Q:$Q,$N172,'[1]Címrend ÖN'!X:X)=0,0,SUMIF('[1]Címrend ÖN'!$Q:$Q,$N172,'[1]Címrend ÖN'!X:X)))</f>
        <v>0</v>
      </c>
      <c r="W172" s="9"/>
      <c r="X172" s="9"/>
      <c r="Y172" s="9"/>
    </row>
    <row r="173" spans="1:25" ht="11.25">
      <c r="A173" s="11"/>
      <c r="B173" s="11"/>
      <c r="C173" s="11"/>
      <c r="D173" s="11"/>
      <c r="E173" s="11"/>
      <c r="F173" s="99" t="s">
        <v>485</v>
      </c>
      <c r="G173" s="99"/>
      <c r="J173" s="11"/>
      <c r="K173" s="11"/>
      <c r="L173" s="11" t="s">
        <v>289</v>
      </c>
      <c r="M173" s="11"/>
      <c r="N173" s="108" t="s">
        <v>713</v>
      </c>
      <c r="O173" s="145">
        <f>IF($N173="","",IF(SUMIF('[1]Címrend ÖN'!$Q:$Q,$N173,'[1]Címrend ÖN'!S:S)=0,0,SUMIF('[1]Címrend ÖN'!$Q:$Q,$N173,'[1]Címrend ÖN'!S:S)))</f>
        <v>0</v>
      </c>
      <c r="P173" s="145">
        <f>IF($N173="","",IF(SUMIF('[1]Címrend ÖN'!$Q:$Q,$N173,'[1]Címrend ÖN'!T:T)=0,0,SUMIF('[1]Címrend ÖN'!$Q:$Q,$N173,'[1]Címrend ÖN'!T:T)))</f>
        <v>0</v>
      </c>
      <c r="Q173" s="145">
        <f>IF($N173="","",IF(SUMIF('[1]Címrend ÖN'!$Q:$Q,$N173,'[1]Címrend ÖN'!U:U)=0,0,SUMIF('[1]Címrend ÖN'!$Q:$Q,$N173,'[1]Címrend ÖN'!U:U)))</f>
        <v>0</v>
      </c>
      <c r="R173" s="171">
        <f t="shared" si="5"/>
        <v>0</v>
      </c>
      <c r="S173" s="140"/>
      <c r="T173" s="145">
        <f>IF($N173="","",IF(SUMIF('[1]Címrend ÖN'!$Q:$Q,$N173,'[1]Címrend ÖN'!V:V)=0,0,SUMIF('[1]Címrend ÖN'!$Q:$Q,$N173,'[1]Címrend ÖN'!V:V)))</f>
        <v>0</v>
      </c>
      <c r="U173" s="145">
        <f>IF($N173="","",IF(SUMIF('[1]Címrend ÖN'!$Q:$Q,$N173,'[1]Címrend ÖN'!W:W)=0,0,SUMIF('[1]Címrend ÖN'!$Q:$Q,$N173,'[1]Címrend ÖN'!W:W)))</f>
        <v>0</v>
      </c>
      <c r="V173" s="145">
        <f>IF($N173="","",IF(SUMIF('[1]Címrend ÖN'!$Q:$Q,$N173,'[1]Címrend ÖN'!X:X)=0,0,SUMIF('[1]Címrend ÖN'!$Q:$Q,$N173,'[1]Címrend ÖN'!X:X)))</f>
        <v>0</v>
      </c>
      <c r="W173" s="9"/>
      <c r="X173" s="9"/>
      <c r="Y173" s="9"/>
    </row>
    <row r="174" spans="1:25" ht="11.25">
      <c r="A174" s="11"/>
      <c r="B174" s="11"/>
      <c r="C174" s="11"/>
      <c r="D174" s="11"/>
      <c r="E174" s="11"/>
      <c r="F174" s="99" t="s">
        <v>486</v>
      </c>
      <c r="G174" s="99"/>
      <c r="J174" s="11"/>
      <c r="K174" s="11"/>
      <c r="L174" s="11" t="s">
        <v>290</v>
      </c>
      <c r="M174" s="11"/>
      <c r="N174" s="108" t="s">
        <v>714</v>
      </c>
      <c r="O174" s="145">
        <f>IF($N174="","",IF(SUMIF('[1]Címrend ÖN'!$Q:$Q,$N174,'[1]Címrend ÖN'!S:S)=0,0,SUMIF('[1]Címrend ÖN'!$Q:$Q,$N174,'[1]Címrend ÖN'!S:S)))</f>
        <v>0</v>
      </c>
      <c r="P174" s="145">
        <f>IF($N174="","",IF(SUMIF('[1]Címrend ÖN'!$Q:$Q,$N174,'[1]Címrend ÖN'!T:T)=0,0,SUMIF('[1]Címrend ÖN'!$Q:$Q,$N174,'[1]Címrend ÖN'!T:T)))</f>
        <v>0</v>
      </c>
      <c r="Q174" s="145">
        <f>IF($N174="","",IF(SUMIF('[1]Címrend ÖN'!$Q:$Q,$N174,'[1]Címrend ÖN'!U:U)=0,0,SUMIF('[1]Címrend ÖN'!$Q:$Q,$N174,'[1]Címrend ÖN'!U:U)))</f>
        <v>0</v>
      </c>
      <c r="R174" s="171">
        <f t="shared" si="5"/>
        <v>0</v>
      </c>
      <c r="S174" s="140"/>
      <c r="T174" s="145">
        <f>IF($N174="","",IF(SUMIF('[1]Címrend ÖN'!$Q:$Q,$N174,'[1]Címrend ÖN'!V:V)=0,0,SUMIF('[1]Címrend ÖN'!$Q:$Q,$N174,'[1]Címrend ÖN'!V:V)))</f>
        <v>0</v>
      </c>
      <c r="U174" s="145">
        <f>IF($N174="","",IF(SUMIF('[1]Címrend ÖN'!$Q:$Q,$N174,'[1]Címrend ÖN'!W:W)=0,0,SUMIF('[1]Címrend ÖN'!$Q:$Q,$N174,'[1]Címrend ÖN'!W:W)))</f>
        <v>0</v>
      </c>
      <c r="V174" s="145">
        <f>IF($N174="","",IF(SUMIF('[1]Címrend ÖN'!$Q:$Q,$N174,'[1]Címrend ÖN'!X:X)=0,0,SUMIF('[1]Címrend ÖN'!$Q:$Q,$N174,'[1]Címrend ÖN'!X:X)))</f>
        <v>0</v>
      </c>
      <c r="W174" s="9"/>
      <c r="X174" s="9"/>
      <c r="Y174" s="9"/>
    </row>
    <row r="175" spans="1:25" ht="11.25">
      <c r="A175" s="11"/>
      <c r="B175" s="11"/>
      <c r="C175" s="11"/>
      <c r="D175" s="11"/>
      <c r="E175" s="11"/>
      <c r="F175" s="99" t="s">
        <v>487</v>
      </c>
      <c r="G175" s="99"/>
      <c r="J175" s="11"/>
      <c r="K175" s="11"/>
      <c r="L175" s="11" t="s">
        <v>291</v>
      </c>
      <c r="M175" s="11"/>
      <c r="N175" s="108" t="s">
        <v>715</v>
      </c>
      <c r="O175" s="145">
        <f>IF($N175="","",IF(SUMIF('[1]Címrend ÖN'!$Q:$Q,$N175,'[1]Címrend ÖN'!S:S)=0,0,SUMIF('[1]Címrend ÖN'!$Q:$Q,$N175,'[1]Címrend ÖN'!S:S)))</f>
        <v>0</v>
      </c>
      <c r="P175" s="145">
        <f>IF($N175="","",IF(SUMIF('[1]Címrend ÖN'!$Q:$Q,$N175,'[1]Címrend ÖN'!T:T)=0,0,SUMIF('[1]Címrend ÖN'!$Q:$Q,$N175,'[1]Címrend ÖN'!T:T)))</f>
        <v>0</v>
      </c>
      <c r="Q175" s="145">
        <f>IF($N175="","",IF(SUMIF('[1]Címrend ÖN'!$Q:$Q,$N175,'[1]Címrend ÖN'!U:U)=0,0,SUMIF('[1]Címrend ÖN'!$Q:$Q,$N175,'[1]Címrend ÖN'!U:U)))</f>
        <v>0</v>
      </c>
      <c r="R175" s="171">
        <f t="shared" si="5"/>
        <v>0</v>
      </c>
      <c r="S175" s="140"/>
      <c r="T175" s="145">
        <f>IF($N175="","",IF(SUMIF('[1]Címrend ÖN'!$Q:$Q,$N175,'[1]Címrend ÖN'!V:V)=0,0,SUMIF('[1]Címrend ÖN'!$Q:$Q,$N175,'[1]Címrend ÖN'!V:V)))</f>
        <v>0</v>
      </c>
      <c r="U175" s="145">
        <f>IF($N175="","",IF(SUMIF('[1]Címrend ÖN'!$Q:$Q,$N175,'[1]Címrend ÖN'!W:W)=0,0,SUMIF('[1]Címrend ÖN'!$Q:$Q,$N175,'[1]Címrend ÖN'!W:W)))</f>
        <v>0</v>
      </c>
      <c r="V175" s="145">
        <f>IF($N175="","",IF(SUMIF('[1]Címrend ÖN'!$Q:$Q,$N175,'[1]Címrend ÖN'!X:X)=0,0,SUMIF('[1]Címrend ÖN'!$Q:$Q,$N175,'[1]Címrend ÖN'!X:X)))</f>
        <v>0</v>
      </c>
      <c r="W175" s="9"/>
      <c r="X175" s="9"/>
      <c r="Y175" s="9"/>
    </row>
    <row r="176" spans="1:25" ht="11.25">
      <c r="A176" s="11"/>
      <c r="B176" s="11"/>
      <c r="C176" s="11"/>
      <c r="D176" s="11"/>
      <c r="E176" s="11"/>
      <c r="F176" s="99" t="s">
        <v>488</v>
      </c>
      <c r="G176" s="99"/>
      <c r="J176" s="11"/>
      <c r="K176" s="11"/>
      <c r="L176" s="11" t="s">
        <v>292</v>
      </c>
      <c r="M176" s="11"/>
      <c r="N176" s="108" t="s">
        <v>716</v>
      </c>
      <c r="O176" s="145">
        <f>IF($N176="","",IF(SUMIF('[1]Címrend ÖN'!$Q:$Q,$N176,'[1]Címrend ÖN'!S:S)=0,0,SUMIF('[1]Címrend ÖN'!$Q:$Q,$N176,'[1]Címrend ÖN'!S:S)))</f>
        <v>0</v>
      </c>
      <c r="P176" s="145">
        <f>IF($N176="","",IF(SUMIF('[1]Címrend ÖN'!$Q:$Q,$N176,'[1]Címrend ÖN'!T:T)=0,0,SUMIF('[1]Címrend ÖN'!$Q:$Q,$N176,'[1]Címrend ÖN'!T:T)))</f>
        <v>0</v>
      </c>
      <c r="Q176" s="145">
        <f>IF($N176="","",IF(SUMIF('[1]Címrend ÖN'!$Q:$Q,$N176,'[1]Címrend ÖN'!U:U)=0,0,SUMIF('[1]Címrend ÖN'!$Q:$Q,$N176,'[1]Címrend ÖN'!U:U)))</f>
        <v>0</v>
      </c>
      <c r="R176" s="171">
        <f t="shared" si="5"/>
        <v>0</v>
      </c>
      <c r="S176" s="140"/>
      <c r="T176" s="145">
        <f>IF($N176="","",IF(SUMIF('[1]Címrend ÖN'!$Q:$Q,$N176,'[1]Címrend ÖN'!V:V)=0,0,SUMIF('[1]Címrend ÖN'!$Q:$Q,$N176,'[1]Címrend ÖN'!V:V)))</f>
        <v>0</v>
      </c>
      <c r="U176" s="145">
        <f>IF($N176="","",IF(SUMIF('[1]Címrend ÖN'!$Q:$Q,$N176,'[1]Címrend ÖN'!W:W)=0,0,SUMIF('[1]Címrend ÖN'!$Q:$Q,$N176,'[1]Címrend ÖN'!W:W)))</f>
        <v>0</v>
      </c>
      <c r="V176" s="145">
        <f>IF($N176="","",IF(SUMIF('[1]Címrend ÖN'!$Q:$Q,$N176,'[1]Címrend ÖN'!X:X)=0,0,SUMIF('[1]Címrend ÖN'!$Q:$Q,$N176,'[1]Címrend ÖN'!X:X)))</f>
        <v>0</v>
      </c>
      <c r="W176" s="9"/>
      <c r="X176" s="9"/>
      <c r="Y176" s="9"/>
    </row>
    <row r="177" spans="1:25" ht="11.25">
      <c r="A177" s="11"/>
      <c r="B177" s="11"/>
      <c r="C177" s="11"/>
      <c r="D177" s="11"/>
      <c r="E177" s="11"/>
      <c r="F177" s="18" t="s">
        <v>33</v>
      </c>
      <c r="G177" s="18"/>
      <c r="H177" s="18"/>
      <c r="I177" s="18"/>
      <c r="J177" s="18"/>
      <c r="K177" s="18"/>
      <c r="L177" s="18" t="s">
        <v>286</v>
      </c>
      <c r="M177" s="44" t="s">
        <v>452</v>
      </c>
      <c r="N177" s="18"/>
      <c r="O177" s="149">
        <f>SUM(O166,O170,O171,O172,O173,O174,O175,O176,O167,O168,O169)</f>
        <v>0</v>
      </c>
      <c r="P177" s="149">
        <f>SUM(P166,P170,P171,P172,P173,P174,P175,P176,P167,P168,P169)</f>
        <v>26087895</v>
      </c>
      <c r="Q177" s="163">
        <f>SUM(O177:P177)</f>
        <v>26087895</v>
      </c>
      <c r="R177" s="173">
        <f t="shared" si="5"/>
        <v>1</v>
      </c>
      <c r="S177" s="140"/>
      <c r="T177" s="149">
        <f>SUM(T166,T170,T171,T172,T173,T174,T175,T176,T167,T168,T169)</f>
        <v>0</v>
      </c>
      <c r="U177" s="149">
        <f>SUM(U166,U170,U171,U172,U173,U174,U175,U176,U167,U168,U169)</f>
        <v>26087895</v>
      </c>
      <c r="V177" s="149">
        <f>SUM(V166,V170,V171,V172,V173,V174,V175,V176,V167,V168,V169)</f>
        <v>0</v>
      </c>
      <c r="W177" s="9"/>
      <c r="X177" s="9"/>
      <c r="Y177" s="9"/>
    </row>
    <row r="178" spans="1:25" s="11" customFormat="1" ht="11.25">
      <c r="A178" s="42"/>
      <c r="B178" s="42"/>
      <c r="C178" s="42"/>
      <c r="D178" s="42"/>
      <c r="E178" s="26" t="s">
        <v>26</v>
      </c>
      <c r="F178" s="26"/>
      <c r="G178" s="26"/>
      <c r="H178" s="26"/>
      <c r="I178" s="26"/>
      <c r="J178" s="26"/>
      <c r="K178" s="26" t="s">
        <v>276</v>
      </c>
      <c r="L178" s="26"/>
      <c r="M178" s="26" t="s">
        <v>277</v>
      </c>
      <c r="N178" s="26"/>
      <c r="O178" s="28">
        <f>SUM(O177,O164,O151,O152,O153)</f>
        <v>0</v>
      </c>
      <c r="P178" s="28">
        <f>SUM(P177,P164,P151,P152,P153)</f>
        <v>26087895</v>
      </c>
      <c r="Q178" s="28">
        <f>SUM(Q177,Q164,Q151,Q152,Q153)</f>
        <v>26087895</v>
      </c>
      <c r="R178" s="172">
        <f t="shared" si="5"/>
        <v>1</v>
      </c>
      <c r="S178" s="140"/>
      <c r="T178" s="28">
        <f>SUM(T177,T164,T151,T152,T153)</f>
        <v>0</v>
      </c>
      <c r="U178" s="28">
        <f>SUM(U177,U164,U151,U152,U153)</f>
        <v>26087895</v>
      </c>
      <c r="V178" s="28">
        <f>SUM(V177,V164,V151,V152,V153)</f>
        <v>0</v>
      </c>
      <c r="W178" s="8"/>
      <c r="X178" s="8"/>
      <c r="Y178" s="40"/>
    </row>
    <row r="179" spans="15:25" s="11" customFormat="1" ht="11.25">
      <c r="O179" s="108"/>
      <c r="P179" s="108"/>
      <c r="Q179" s="108"/>
      <c r="R179" s="171">
        <f t="shared" si="5"/>
      </c>
      <c r="S179" s="130"/>
      <c r="T179" s="108"/>
      <c r="U179" s="108"/>
      <c r="V179" s="108"/>
      <c r="W179" s="8"/>
      <c r="X179" s="8"/>
      <c r="Y179" s="8"/>
    </row>
    <row r="180" spans="1:25" s="25" customFormat="1" ht="11.25">
      <c r="A180" s="42"/>
      <c r="B180" s="42"/>
      <c r="C180" s="42"/>
      <c r="D180" s="26" t="s">
        <v>23</v>
      </c>
      <c r="E180" s="43"/>
      <c r="F180" s="43"/>
      <c r="G180" s="43"/>
      <c r="H180" s="26"/>
      <c r="I180" s="43"/>
      <c r="J180" s="43" t="s">
        <v>233</v>
      </c>
      <c r="K180" s="43"/>
      <c r="L180" s="26"/>
      <c r="M180" s="26"/>
      <c r="N180" s="26"/>
      <c r="O180" s="28">
        <f>SUM(O178,O149,O142)</f>
        <v>284919521</v>
      </c>
      <c r="P180" s="28">
        <f>SUM(P178,P149,P142)</f>
        <v>394333600</v>
      </c>
      <c r="Q180" s="28">
        <f>SUM(Q178,Q149,Q142)</f>
        <v>244643913</v>
      </c>
      <c r="R180" s="172">
        <f t="shared" si="5"/>
        <v>0.620398345461812</v>
      </c>
      <c r="S180" s="84"/>
      <c r="T180" s="28">
        <f>SUM(T178,T149,T142)</f>
        <v>0</v>
      </c>
      <c r="U180" s="28">
        <f>SUM(U178,U149,U142)</f>
        <v>138759452</v>
      </c>
      <c r="V180" s="28">
        <f>SUM(V178,V149,V142)</f>
        <v>105884461</v>
      </c>
      <c r="W180" s="40"/>
      <c r="X180" s="40"/>
      <c r="Y180" s="40"/>
    </row>
    <row r="181" spans="15:25" s="11" customFormat="1" ht="11.25">
      <c r="O181" s="108"/>
      <c r="P181" s="108"/>
      <c r="Q181" s="108"/>
      <c r="R181" s="171">
        <f t="shared" si="5"/>
      </c>
      <c r="S181" s="130"/>
      <c r="T181" s="108"/>
      <c r="U181" s="108"/>
      <c r="V181" s="108"/>
      <c r="W181" s="8"/>
      <c r="X181" s="8"/>
      <c r="Y181" s="8"/>
    </row>
    <row r="182" spans="1:27" s="11" customFormat="1" ht="11.25">
      <c r="A182" s="26"/>
      <c r="B182" s="26"/>
      <c r="C182" s="26" t="s">
        <v>17</v>
      </c>
      <c r="D182" s="26"/>
      <c r="E182" s="26"/>
      <c r="F182" s="26"/>
      <c r="G182" s="26"/>
      <c r="H182" s="26"/>
      <c r="I182" s="26"/>
      <c r="J182" s="26" t="s">
        <v>294</v>
      </c>
      <c r="K182" s="26"/>
      <c r="L182" s="26"/>
      <c r="M182" s="26" t="s">
        <v>295</v>
      </c>
      <c r="N182" s="26"/>
      <c r="O182" s="28">
        <f>SUM(O180,O100)</f>
        <v>1781783644</v>
      </c>
      <c r="P182" s="28">
        <f>SUM(P180,P100)</f>
        <v>2105796725</v>
      </c>
      <c r="Q182" s="28">
        <f>SUM(Q180,Q100)</f>
        <v>1773059818</v>
      </c>
      <c r="R182" s="172">
        <f aca="true" t="shared" si="8" ref="R182:R220">IF(Q182="","",IF(Q182=0,0,Q182/P182))</f>
        <v>0.8419900159166598</v>
      </c>
      <c r="S182" s="140"/>
      <c r="T182" s="28">
        <f>SUM(T180,T100)</f>
        <v>0</v>
      </c>
      <c r="U182" s="28">
        <f>SUM(U180,U100)</f>
        <v>1421943613</v>
      </c>
      <c r="V182" s="28">
        <f>SUM(V180,V100)</f>
        <v>351116205</v>
      </c>
      <c r="W182" s="8"/>
      <c r="X182" s="8"/>
      <c r="AA182" s="40"/>
    </row>
    <row r="183" spans="1:27" s="11" customFormat="1" ht="11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154"/>
      <c r="P183" s="154"/>
      <c r="Q183" s="154"/>
      <c r="R183" s="183">
        <f t="shared" si="8"/>
      </c>
      <c r="S183" s="140"/>
      <c r="T183" s="154"/>
      <c r="U183" s="154"/>
      <c r="V183" s="154"/>
      <c r="W183" s="8"/>
      <c r="X183" s="8"/>
      <c r="AA183" s="40"/>
    </row>
    <row r="184" spans="1:27" s="11" customFormat="1" ht="11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41"/>
      <c r="P184" s="41"/>
      <c r="Q184" s="41"/>
      <c r="R184" s="182">
        <f t="shared" si="8"/>
      </c>
      <c r="S184" s="140"/>
      <c r="T184" s="41"/>
      <c r="U184" s="41"/>
      <c r="V184" s="41"/>
      <c r="W184" s="8"/>
      <c r="X184" s="8"/>
      <c r="AA184" s="40"/>
    </row>
    <row r="185" spans="1:25" s="108" customFormat="1" ht="11.25">
      <c r="A185" s="148"/>
      <c r="B185" s="148"/>
      <c r="C185" s="148" t="s">
        <v>87</v>
      </c>
      <c r="D185" s="148"/>
      <c r="E185" s="148"/>
      <c r="F185" s="148"/>
      <c r="G185" s="148"/>
      <c r="H185" s="148"/>
      <c r="I185" s="148"/>
      <c r="J185" s="148" t="s">
        <v>296</v>
      </c>
      <c r="K185" s="148"/>
      <c r="L185" s="148"/>
      <c r="M185" s="148"/>
      <c r="N185" s="148"/>
      <c r="O185" s="149"/>
      <c r="P185" s="149"/>
      <c r="Q185" s="149"/>
      <c r="R185" s="176">
        <f t="shared" si="8"/>
      </c>
      <c r="S185" s="140"/>
      <c r="T185" s="149"/>
      <c r="U185" s="149"/>
      <c r="V185" s="149"/>
      <c r="W185" s="145"/>
      <c r="X185" s="145"/>
      <c r="Y185" s="145"/>
    </row>
    <row r="186" spans="5:25" s="108" customFormat="1" ht="11.25">
      <c r="E186" s="130" t="s">
        <v>19</v>
      </c>
      <c r="F186" s="130"/>
      <c r="G186" s="130"/>
      <c r="H186" s="130"/>
      <c r="I186" s="130"/>
      <c r="J186" s="130"/>
      <c r="K186" s="130" t="s">
        <v>298</v>
      </c>
      <c r="L186" s="130"/>
      <c r="M186" s="130"/>
      <c r="N186" s="130"/>
      <c r="O186" s="140"/>
      <c r="P186" s="140"/>
      <c r="Q186" s="140"/>
      <c r="R186" s="174">
        <f t="shared" si="8"/>
      </c>
      <c r="S186" s="140"/>
      <c r="T186" s="140"/>
      <c r="U186" s="140"/>
      <c r="V186" s="140"/>
      <c r="W186" s="145"/>
      <c r="X186" s="145"/>
      <c r="Y186" s="145"/>
    </row>
    <row r="187" spans="6:25" s="11" customFormat="1" ht="11.25">
      <c r="F187" s="19" t="s">
        <v>19</v>
      </c>
      <c r="G187" s="19"/>
      <c r="H187" s="19"/>
      <c r="I187" s="19"/>
      <c r="J187" s="19"/>
      <c r="K187" s="19"/>
      <c r="L187" s="19" t="s">
        <v>516</v>
      </c>
      <c r="M187" s="19"/>
      <c r="N187" s="19"/>
      <c r="O187" s="140"/>
      <c r="P187" s="140"/>
      <c r="Q187" s="140"/>
      <c r="R187" s="174">
        <f t="shared" si="8"/>
      </c>
      <c r="S187" s="140"/>
      <c r="T187" s="140"/>
      <c r="U187" s="140"/>
      <c r="V187" s="140"/>
      <c r="W187" s="8"/>
      <c r="X187" s="8"/>
      <c r="Y187" s="8"/>
    </row>
    <row r="188" spans="12:25" s="11" customFormat="1" ht="11.25">
      <c r="L188" s="11" t="s">
        <v>425</v>
      </c>
      <c r="N188" s="108" t="s">
        <v>717</v>
      </c>
      <c r="O188" s="145">
        <f>IF($N188="","",IF(SUMIF('[1]Címrend ÖN'!$Q:$Q,$N188,'[1]Címrend ÖN'!S:S)=0,0,SUMIF('[1]Címrend ÖN'!$Q:$Q,$N188,'[1]Címrend ÖN'!S:S)))</f>
        <v>0</v>
      </c>
      <c r="P188" s="145">
        <f>IF($N188="","",IF(SUMIF('[1]Címrend ÖN'!$Q:$Q,$N188,'[1]Címrend ÖN'!T:T)=0,0,SUMIF('[1]Címrend ÖN'!$Q:$Q,$N188,'[1]Címrend ÖN'!T:T)))</f>
        <v>0</v>
      </c>
      <c r="Q188" s="145">
        <f>IF($N188="","",IF(SUMIF('[1]Címrend ÖN'!$Q:$Q,$N188,'[1]Címrend ÖN'!U:U)=0,0,SUMIF('[1]Címrend ÖN'!$Q:$Q,$N188,'[1]Címrend ÖN'!U:U)))</f>
        <v>0</v>
      </c>
      <c r="R188" s="171">
        <f t="shared" si="8"/>
        <v>0</v>
      </c>
      <c r="S188" s="140"/>
      <c r="T188" s="145">
        <f>IF($N188="","",IF(SUMIF('[1]Címrend ÖN'!$Q:$Q,$N188,'[1]Címrend ÖN'!V:V)=0,0,SUMIF('[1]Címrend ÖN'!$Q:$Q,$N188,'[1]Címrend ÖN'!V:V)))</f>
        <v>0</v>
      </c>
      <c r="U188" s="145">
        <f>IF($N188="","",IF(SUMIF('[1]Címrend ÖN'!$Q:$Q,$N188,'[1]Címrend ÖN'!W:W)=0,0,SUMIF('[1]Címrend ÖN'!$Q:$Q,$N188,'[1]Címrend ÖN'!W:W)))</f>
        <v>0</v>
      </c>
      <c r="V188" s="145">
        <f>IF($N188="","",IF(SUMIF('[1]Címrend ÖN'!$Q:$Q,$N188,'[1]Címrend ÖN'!X:X)=0,0,SUMIF('[1]Címrend ÖN'!$Q:$Q,$N188,'[1]Címrend ÖN'!X:X)))</f>
        <v>0</v>
      </c>
      <c r="W188" s="8"/>
      <c r="X188" s="8"/>
      <c r="Y188" s="8"/>
    </row>
    <row r="189" spans="12:25" s="11" customFormat="1" ht="11.25">
      <c r="L189" s="11" t="s">
        <v>426</v>
      </c>
      <c r="N189" s="108" t="s">
        <v>718</v>
      </c>
      <c r="O189" s="145">
        <f>IF($N189="","",IF(SUMIF('[1]Címrend ÖN'!$Q:$Q,$N189,'[1]Címrend ÖN'!S:S)=0,0,SUMIF('[1]Címrend ÖN'!$Q:$Q,$N189,'[1]Címrend ÖN'!S:S)))</f>
        <v>0</v>
      </c>
      <c r="P189" s="145">
        <f>IF($N189="","",IF(SUMIF('[1]Címrend ÖN'!$Q:$Q,$N189,'[1]Címrend ÖN'!T:T)=0,0,SUMIF('[1]Címrend ÖN'!$Q:$Q,$N189,'[1]Címrend ÖN'!T:T)))</f>
        <v>0</v>
      </c>
      <c r="Q189" s="145">
        <f>IF($N189="","",IF(SUMIF('[1]Címrend ÖN'!$Q:$Q,$N189,'[1]Címrend ÖN'!U:U)=0,0,SUMIF('[1]Címrend ÖN'!$Q:$Q,$N189,'[1]Címrend ÖN'!U:U)))</f>
        <v>0</v>
      </c>
      <c r="R189" s="171">
        <f t="shared" si="8"/>
        <v>0</v>
      </c>
      <c r="S189" s="140"/>
      <c r="T189" s="145">
        <f>IF($N189="","",IF(SUMIF('[1]Címrend ÖN'!$Q:$Q,$N189,'[1]Címrend ÖN'!V:V)=0,0,SUMIF('[1]Címrend ÖN'!$Q:$Q,$N189,'[1]Címrend ÖN'!V:V)))</f>
        <v>0</v>
      </c>
      <c r="U189" s="145">
        <f>IF($N189="","",IF(SUMIF('[1]Címrend ÖN'!$Q:$Q,$N189,'[1]Címrend ÖN'!W:W)=0,0,SUMIF('[1]Címrend ÖN'!$Q:$Q,$N189,'[1]Címrend ÖN'!W:W)))</f>
        <v>0</v>
      </c>
      <c r="V189" s="145">
        <f>IF($N189="","",IF(SUMIF('[1]Címrend ÖN'!$Q:$Q,$N189,'[1]Címrend ÖN'!X:X)=0,0,SUMIF('[1]Címrend ÖN'!$Q:$Q,$N189,'[1]Címrend ÖN'!X:X)))</f>
        <v>0</v>
      </c>
      <c r="W189" s="8"/>
      <c r="X189" s="8"/>
      <c r="Y189" s="8"/>
    </row>
    <row r="190" spans="12:25" s="11" customFormat="1" ht="11.25">
      <c r="L190" s="11" t="s">
        <v>427</v>
      </c>
      <c r="N190" s="108" t="s">
        <v>718</v>
      </c>
      <c r="O190" s="145">
        <f>IF($N190="","",IF(SUMIF('[1]Címrend ÖN'!$Q:$Q,$N190,'[1]Címrend ÖN'!S:S)=0,0,SUMIF('[1]Címrend ÖN'!$Q:$Q,$N190,'[1]Címrend ÖN'!S:S)))</f>
        <v>0</v>
      </c>
      <c r="P190" s="145">
        <f>IF($N190="","",IF(SUMIF('[1]Címrend ÖN'!$Q:$Q,$N190,'[1]Címrend ÖN'!T:T)=0,0,SUMIF('[1]Címrend ÖN'!$Q:$Q,$N190,'[1]Címrend ÖN'!T:T)))</f>
        <v>0</v>
      </c>
      <c r="Q190" s="145">
        <f>IF($N190="","",IF(SUMIF('[1]Címrend ÖN'!$Q:$Q,$N190,'[1]Címrend ÖN'!U:U)=0,0,SUMIF('[1]Címrend ÖN'!$Q:$Q,$N190,'[1]Címrend ÖN'!U:U)))</f>
        <v>0</v>
      </c>
      <c r="R190" s="171">
        <f t="shared" si="8"/>
        <v>0</v>
      </c>
      <c r="S190" s="140"/>
      <c r="T190" s="145">
        <f>IF($N190="","",IF(SUMIF('[1]Címrend ÖN'!$Q:$Q,$N190,'[1]Címrend ÖN'!V:V)=0,0,SUMIF('[1]Címrend ÖN'!$Q:$Q,$N190,'[1]Címrend ÖN'!V:V)))</f>
        <v>0</v>
      </c>
      <c r="U190" s="145">
        <f>IF($N190="","",IF(SUMIF('[1]Címrend ÖN'!$Q:$Q,$N190,'[1]Címrend ÖN'!W:W)=0,0,SUMIF('[1]Címrend ÖN'!$Q:$Q,$N190,'[1]Címrend ÖN'!W:W)))</f>
        <v>0</v>
      </c>
      <c r="V190" s="145">
        <f>IF($N190="","",IF(SUMIF('[1]Címrend ÖN'!$Q:$Q,$N190,'[1]Címrend ÖN'!X:X)=0,0,SUMIF('[1]Címrend ÖN'!$Q:$Q,$N190,'[1]Címrend ÖN'!X:X)))</f>
        <v>0</v>
      </c>
      <c r="W190" s="8"/>
      <c r="X190" s="8"/>
      <c r="Y190" s="8"/>
    </row>
    <row r="191" spans="1:25" ht="11.25">
      <c r="A191" s="11"/>
      <c r="B191" s="11"/>
      <c r="C191" s="11"/>
      <c r="D191" s="11"/>
      <c r="E191" s="11"/>
      <c r="F191" s="12" t="s">
        <v>19</v>
      </c>
      <c r="G191" s="12"/>
      <c r="H191" s="12"/>
      <c r="I191" s="12"/>
      <c r="J191" s="12"/>
      <c r="K191" s="42"/>
      <c r="L191" s="42" t="s">
        <v>516</v>
      </c>
      <c r="M191" s="42" t="s">
        <v>300</v>
      </c>
      <c r="N191" s="42"/>
      <c r="O191" s="163">
        <f>SUM(O190,O189,O188)</f>
        <v>0</v>
      </c>
      <c r="P191" s="163">
        <f>SUM(P190,P189,P188)</f>
        <v>0</v>
      </c>
      <c r="Q191" s="163">
        <f>SUM(O191:P191)</f>
        <v>0</v>
      </c>
      <c r="R191" s="173">
        <f t="shared" si="8"/>
        <v>0</v>
      </c>
      <c r="S191" s="140"/>
      <c r="T191" s="163">
        <f>SUM(T190,T189,T188)</f>
        <v>0</v>
      </c>
      <c r="U191" s="163">
        <f>SUM(U190,U189,U188)</f>
        <v>0</v>
      </c>
      <c r="V191" s="163">
        <f>SUM(V190,V189,V188)</f>
        <v>0</v>
      </c>
      <c r="W191" s="9"/>
      <c r="X191" s="9"/>
      <c r="Y191" s="9"/>
    </row>
    <row r="192" spans="1:25" ht="11.25">
      <c r="A192" s="11"/>
      <c r="B192" s="11"/>
      <c r="C192" s="11"/>
      <c r="D192" s="11"/>
      <c r="E192" s="11"/>
      <c r="F192" s="17" t="s">
        <v>23</v>
      </c>
      <c r="G192" s="17"/>
      <c r="H192" s="17"/>
      <c r="I192" s="17"/>
      <c r="J192" s="17"/>
      <c r="K192" s="18"/>
      <c r="L192" s="19" t="s">
        <v>301</v>
      </c>
      <c r="M192" s="18"/>
      <c r="N192" s="18"/>
      <c r="O192" s="149"/>
      <c r="P192" s="149"/>
      <c r="Q192" s="149"/>
      <c r="R192" s="176">
        <f t="shared" si="8"/>
      </c>
      <c r="S192" s="140"/>
      <c r="T192" s="149"/>
      <c r="U192" s="149"/>
      <c r="V192" s="149"/>
      <c r="W192" s="9"/>
      <c r="X192" s="9"/>
      <c r="Y192" s="9"/>
    </row>
    <row r="193" spans="1:25" ht="11.25">
      <c r="A193" s="11"/>
      <c r="B193" s="11"/>
      <c r="C193" s="11"/>
      <c r="D193" s="11"/>
      <c r="E193" s="11"/>
      <c r="F193" s="23"/>
      <c r="G193" s="23"/>
      <c r="H193" s="23"/>
      <c r="I193" s="23"/>
      <c r="J193" s="23"/>
      <c r="K193" s="19"/>
      <c r="L193" s="19" t="s">
        <v>428</v>
      </c>
      <c r="M193" s="19"/>
      <c r="N193" s="130" t="s">
        <v>719</v>
      </c>
      <c r="O193" s="145">
        <f>IF($N193="","",IF(SUMIF('[1]Címrend ÖN'!$Q:$Q,$N193,'[1]Címrend ÖN'!S:S)=0,0,SUMIF('[1]Címrend ÖN'!$Q:$Q,$N193,'[1]Címrend ÖN'!S:S)))</f>
        <v>0</v>
      </c>
      <c r="P193" s="145">
        <f>IF($N193="","",IF(SUMIF('[1]Címrend ÖN'!$Q:$Q,$N193,'[1]Címrend ÖN'!T:T)=0,0,SUMIF('[1]Címrend ÖN'!$Q:$Q,$N193,'[1]Címrend ÖN'!T:T)))</f>
        <v>0</v>
      </c>
      <c r="Q193" s="145">
        <f>IF($N193="","",IF(SUMIF('[1]Címrend ÖN'!$Q:$Q,$N193,'[1]Címrend ÖN'!U:U)=0,0,SUMIF('[1]Címrend ÖN'!$Q:$Q,$N193,'[1]Címrend ÖN'!U:U)))</f>
        <v>0</v>
      </c>
      <c r="R193" s="171">
        <f t="shared" si="8"/>
        <v>0</v>
      </c>
      <c r="S193" s="140"/>
      <c r="T193" s="145">
        <f>IF($N193="","",IF(SUMIF('[1]Címrend ÖN'!$Q:$Q,$N193,'[1]Címrend ÖN'!V:V)=0,0,SUMIF('[1]Címrend ÖN'!$Q:$Q,$N193,'[1]Címrend ÖN'!V:V)))</f>
        <v>0</v>
      </c>
      <c r="U193" s="145">
        <f>IF($N193="","",IF(SUMIF('[1]Címrend ÖN'!$Q:$Q,$N193,'[1]Címrend ÖN'!W:W)=0,0,SUMIF('[1]Címrend ÖN'!$Q:$Q,$N193,'[1]Címrend ÖN'!W:W)))</f>
        <v>0</v>
      </c>
      <c r="V193" s="145">
        <f>IF($N193="","",IF(SUMIF('[1]Címrend ÖN'!$Q:$Q,$N193,'[1]Címrend ÖN'!X:X)=0,0,SUMIF('[1]Címrend ÖN'!$Q:$Q,$N193,'[1]Címrend ÖN'!X:X)))</f>
        <v>0</v>
      </c>
      <c r="W193" s="9"/>
      <c r="X193" s="9"/>
      <c r="Y193" s="9"/>
    </row>
    <row r="194" spans="1:25" ht="11.25">
      <c r="A194" s="11"/>
      <c r="B194" s="11"/>
      <c r="C194" s="11"/>
      <c r="D194" s="11"/>
      <c r="E194" s="11"/>
      <c r="F194" s="23"/>
      <c r="G194" s="23"/>
      <c r="H194" s="23"/>
      <c r="I194" s="23"/>
      <c r="J194" s="23"/>
      <c r="K194" s="19"/>
      <c r="L194" s="19" t="s">
        <v>429</v>
      </c>
      <c r="M194" s="19"/>
      <c r="N194" s="130" t="s">
        <v>720</v>
      </c>
      <c r="O194" s="145">
        <f>IF($N194="","",IF(SUMIF('[1]Címrend ÖN'!$Q:$Q,$N194,'[1]Címrend ÖN'!S:S)=0,0,SUMIF('[1]Címrend ÖN'!$Q:$Q,$N194,'[1]Címrend ÖN'!S:S)))</f>
        <v>0</v>
      </c>
      <c r="P194" s="145">
        <f>IF($N194="","",IF(SUMIF('[1]Címrend ÖN'!$Q:$Q,$N194,'[1]Címrend ÖN'!T:T)=0,0,SUMIF('[1]Címrend ÖN'!$Q:$Q,$N194,'[1]Címrend ÖN'!T:T)))</f>
        <v>0</v>
      </c>
      <c r="Q194" s="145">
        <f>IF($N194="","",IF(SUMIF('[1]Címrend ÖN'!$Q:$Q,$N194,'[1]Címrend ÖN'!U:U)=0,0,SUMIF('[1]Címrend ÖN'!$Q:$Q,$N194,'[1]Címrend ÖN'!U:U)))</f>
        <v>0</v>
      </c>
      <c r="R194" s="171">
        <f t="shared" si="8"/>
        <v>0</v>
      </c>
      <c r="S194" s="140"/>
      <c r="T194" s="145">
        <f>IF($N194="","",IF(SUMIF('[1]Címrend ÖN'!$Q:$Q,$N194,'[1]Címrend ÖN'!V:V)=0,0,SUMIF('[1]Címrend ÖN'!$Q:$Q,$N194,'[1]Címrend ÖN'!V:V)))</f>
        <v>0</v>
      </c>
      <c r="U194" s="145">
        <f>IF($N194="","",IF(SUMIF('[1]Címrend ÖN'!$Q:$Q,$N194,'[1]Címrend ÖN'!W:W)=0,0,SUMIF('[1]Címrend ÖN'!$Q:$Q,$N194,'[1]Címrend ÖN'!W:W)))</f>
        <v>0</v>
      </c>
      <c r="V194" s="145">
        <f>IF($N194="","",IF(SUMIF('[1]Címrend ÖN'!$Q:$Q,$N194,'[1]Címrend ÖN'!X:X)=0,0,SUMIF('[1]Címrend ÖN'!$Q:$Q,$N194,'[1]Címrend ÖN'!X:X)))</f>
        <v>0</v>
      </c>
      <c r="W194" s="9"/>
      <c r="X194" s="9"/>
      <c r="Y194" s="9"/>
    </row>
    <row r="195" spans="1:25" ht="11.25">
      <c r="A195" s="11"/>
      <c r="B195" s="11"/>
      <c r="C195" s="11"/>
      <c r="D195" s="11"/>
      <c r="E195" s="11"/>
      <c r="F195" s="23"/>
      <c r="G195" s="23"/>
      <c r="H195" s="23"/>
      <c r="I195" s="23"/>
      <c r="J195" s="23"/>
      <c r="K195" s="19"/>
      <c r="L195" s="19" t="s">
        <v>430</v>
      </c>
      <c r="M195" s="19"/>
      <c r="N195" s="130" t="s">
        <v>721</v>
      </c>
      <c r="O195" s="145">
        <f>IF($N195="","",IF(SUMIF('[1]Címrend ÖN'!$Q:$Q,$N195,'[1]Címrend ÖN'!S:S)=0,0,SUMIF('[1]Címrend ÖN'!$Q:$Q,$N195,'[1]Címrend ÖN'!S:S)))</f>
        <v>0</v>
      </c>
      <c r="P195" s="145">
        <f>IF($N195="","",IF(SUMIF('[1]Címrend ÖN'!$Q:$Q,$N195,'[1]Címrend ÖN'!T:T)=0,0,SUMIF('[1]Címrend ÖN'!$Q:$Q,$N195,'[1]Címrend ÖN'!T:T)))</f>
        <v>0</v>
      </c>
      <c r="Q195" s="145">
        <f>IF($N195="","",IF(SUMIF('[1]Címrend ÖN'!$Q:$Q,$N195,'[1]Címrend ÖN'!U:U)=0,0,SUMIF('[1]Címrend ÖN'!$Q:$Q,$N195,'[1]Címrend ÖN'!U:U)))</f>
        <v>0</v>
      </c>
      <c r="R195" s="171">
        <f t="shared" si="8"/>
        <v>0</v>
      </c>
      <c r="S195" s="140"/>
      <c r="T195" s="145">
        <f>IF($N195="","",IF(SUMIF('[1]Címrend ÖN'!$Q:$Q,$N195,'[1]Címrend ÖN'!V:V)=0,0,SUMIF('[1]Címrend ÖN'!$Q:$Q,$N195,'[1]Címrend ÖN'!V:V)))</f>
        <v>0</v>
      </c>
      <c r="U195" s="145">
        <f>IF($N195="","",IF(SUMIF('[1]Címrend ÖN'!$Q:$Q,$N195,'[1]Címrend ÖN'!W:W)=0,0,SUMIF('[1]Címrend ÖN'!$Q:$Q,$N195,'[1]Címrend ÖN'!W:W)))</f>
        <v>0</v>
      </c>
      <c r="V195" s="145">
        <f>IF($N195="","",IF(SUMIF('[1]Címrend ÖN'!$Q:$Q,$N195,'[1]Címrend ÖN'!X:X)=0,0,SUMIF('[1]Címrend ÖN'!$Q:$Q,$N195,'[1]Címrend ÖN'!X:X)))</f>
        <v>0</v>
      </c>
      <c r="W195" s="9"/>
      <c r="X195" s="9"/>
      <c r="Y195" s="9"/>
    </row>
    <row r="196" spans="1:25" ht="11.25">
      <c r="A196" s="11"/>
      <c r="B196" s="11"/>
      <c r="C196" s="11"/>
      <c r="D196" s="11"/>
      <c r="E196" s="11"/>
      <c r="F196" s="23"/>
      <c r="G196" s="23"/>
      <c r="H196" s="23"/>
      <c r="I196" s="23"/>
      <c r="J196" s="23"/>
      <c r="K196" s="19"/>
      <c r="L196" s="19" t="s">
        <v>431</v>
      </c>
      <c r="M196" s="19"/>
      <c r="N196" s="130" t="s">
        <v>722</v>
      </c>
      <c r="O196" s="145">
        <f>IF($N196="","",IF(SUMIF('[1]Címrend ÖN'!$Q:$Q,$N196,'[1]Címrend ÖN'!S:S)=0,0,SUMIF('[1]Címrend ÖN'!$Q:$Q,$N196,'[1]Címrend ÖN'!S:S)))</f>
        <v>0</v>
      </c>
      <c r="P196" s="145">
        <f>IF($N196="","",IF(SUMIF('[1]Címrend ÖN'!$Q:$Q,$N196,'[1]Címrend ÖN'!T:T)=0,0,SUMIF('[1]Címrend ÖN'!$Q:$Q,$N196,'[1]Címrend ÖN'!T:T)))</f>
        <v>0</v>
      </c>
      <c r="Q196" s="145">
        <f>IF($N196="","",IF(SUMIF('[1]Címrend ÖN'!$Q:$Q,$N196,'[1]Címrend ÖN'!U:U)=0,0,SUMIF('[1]Címrend ÖN'!$Q:$Q,$N196,'[1]Címrend ÖN'!U:U)))</f>
        <v>0</v>
      </c>
      <c r="R196" s="171">
        <f t="shared" si="8"/>
        <v>0</v>
      </c>
      <c r="S196" s="140"/>
      <c r="T196" s="145">
        <f>IF($N196="","",IF(SUMIF('[1]Címrend ÖN'!$Q:$Q,$N196,'[1]Címrend ÖN'!V:V)=0,0,SUMIF('[1]Címrend ÖN'!$Q:$Q,$N196,'[1]Címrend ÖN'!V:V)))</f>
        <v>0</v>
      </c>
      <c r="U196" s="145">
        <f>IF($N196="","",IF(SUMIF('[1]Címrend ÖN'!$Q:$Q,$N196,'[1]Címrend ÖN'!W:W)=0,0,SUMIF('[1]Címrend ÖN'!$Q:$Q,$N196,'[1]Címrend ÖN'!W:W)))</f>
        <v>0</v>
      </c>
      <c r="V196" s="145">
        <f>IF($N196="","",IF(SUMIF('[1]Címrend ÖN'!$Q:$Q,$N196,'[1]Címrend ÖN'!X:X)=0,0,SUMIF('[1]Címrend ÖN'!$Q:$Q,$N196,'[1]Címrend ÖN'!X:X)))</f>
        <v>0</v>
      </c>
      <c r="W196" s="9"/>
      <c r="X196" s="9"/>
      <c r="Y196" s="9"/>
    </row>
    <row r="197" spans="1:25" ht="11.25">
      <c r="A197" s="11"/>
      <c r="B197" s="11"/>
      <c r="C197" s="11"/>
      <c r="D197" s="11"/>
      <c r="E197" s="11"/>
      <c r="F197" s="12" t="s">
        <v>23</v>
      </c>
      <c r="G197" s="12"/>
      <c r="H197" s="12"/>
      <c r="I197" s="12"/>
      <c r="J197" s="12"/>
      <c r="K197" s="42"/>
      <c r="L197" s="42" t="s">
        <v>301</v>
      </c>
      <c r="M197" s="22" t="s">
        <v>302</v>
      </c>
      <c r="N197" s="22"/>
      <c r="O197" s="163">
        <f>SUM(O196,O195,O194,O193)</f>
        <v>0</v>
      </c>
      <c r="P197" s="163">
        <f>SUM(P196,P195,P194,P193)</f>
        <v>0</v>
      </c>
      <c r="Q197" s="163">
        <f>SUM(O197:P197)</f>
        <v>0</v>
      </c>
      <c r="R197" s="173">
        <f t="shared" si="8"/>
        <v>0</v>
      </c>
      <c r="S197" s="140"/>
      <c r="T197" s="163">
        <f>SUM(T196,T195,T194,T193)</f>
        <v>0</v>
      </c>
      <c r="U197" s="163">
        <f>SUM(U196,U195,U194,U193)</f>
        <v>0</v>
      </c>
      <c r="V197" s="163">
        <f>SUM(V196,V195,V194,V193)</f>
        <v>0</v>
      </c>
      <c r="W197" s="9"/>
      <c r="X197" s="9"/>
      <c r="Y197" s="9"/>
    </row>
    <row r="198" spans="1:25" ht="11.25">
      <c r="A198" s="11"/>
      <c r="B198" s="11"/>
      <c r="C198" s="11"/>
      <c r="D198" s="11"/>
      <c r="E198" s="11"/>
      <c r="F198" s="1" t="s">
        <v>26</v>
      </c>
      <c r="K198" s="11"/>
      <c r="L198" s="11" t="s">
        <v>303</v>
      </c>
      <c r="M198" s="11"/>
      <c r="N198" s="11"/>
      <c r="O198" s="145"/>
      <c r="P198" s="145"/>
      <c r="Q198" s="145"/>
      <c r="R198" s="171">
        <f t="shared" si="8"/>
      </c>
      <c r="S198" s="140"/>
      <c r="T198" s="145"/>
      <c r="U198" s="145"/>
      <c r="V198" s="145"/>
      <c r="W198" s="9"/>
      <c r="X198" s="9"/>
      <c r="Y198" s="9"/>
    </row>
    <row r="199" spans="1:25" ht="11.25">
      <c r="A199" s="11"/>
      <c r="B199" s="11"/>
      <c r="C199" s="11"/>
      <c r="D199" s="11"/>
      <c r="E199" s="11"/>
      <c r="K199" s="11"/>
      <c r="L199" s="11" t="s">
        <v>304</v>
      </c>
      <c r="M199" s="11"/>
      <c r="N199" s="11"/>
      <c r="O199" s="145">
        <f>SUM(O200:O201)</f>
        <v>1016973569</v>
      </c>
      <c r="P199" s="145">
        <f>SUM(P200:P201)</f>
        <v>1196583836</v>
      </c>
      <c r="Q199" s="145">
        <f>SUM(Q200:Q201)</f>
        <v>1196583836</v>
      </c>
      <c r="R199" s="171">
        <f t="shared" si="8"/>
        <v>1</v>
      </c>
      <c r="S199" s="140"/>
      <c r="T199" s="145">
        <v>0</v>
      </c>
      <c r="U199" s="145">
        <f>Q199-V199</f>
        <v>826892812</v>
      </c>
      <c r="V199" s="145">
        <f>SUM(V200:V201)</f>
        <v>369691024</v>
      </c>
      <c r="W199" s="9"/>
      <c r="X199" s="9"/>
      <c r="Y199" s="9"/>
    </row>
    <row r="200" spans="1:25" ht="11.25">
      <c r="A200" s="11"/>
      <c r="B200" s="11"/>
      <c r="C200" s="11"/>
      <c r="D200" s="11"/>
      <c r="E200" s="11"/>
      <c r="K200" s="11"/>
      <c r="L200" s="112" t="s">
        <v>738</v>
      </c>
      <c r="M200" s="11"/>
      <c r="N200" s="108" t="s">
        <v>614</v>
      </c>
      <c r="O200" s="145">
        <f>IF($N200="","",IF(SUMIF('[1]Címrend ÖN'!$Q:$Q,$N200,'[1]Címrend ÖN'!S:S)=0,0,SUMIF('[1]Címrend ÖN'!$Q:$Q,$N200,'[1]Címrend ÖN'!S:S)))</f>
        <v>106635468</v>
      </c>
      <c r="P200" s="145">
        <f>IF($N200="","",IF(SUMIF('[1]Címrend ÖN'!$Q:$Q,$N200,'[1]Címrend ÖN'!T:T)=0,0,SUMIF('[1]Címrend ÖN'!$Q:$Q,$N200,'[1]Címrend ÖN'!T:T)))</f>
        <v>152943358</v>
      </c>
      <c r="Q200" s="145">
        <v>152943358</v>
      </c>
      <c r="R200" s="171">
        <f t="shared" si="8"/>
        <v>1</v>
      </c>
      <c r="S200" s="140"/>
      <c r="T200" s="145">
        <v>0</v>
      </c>
      <c r="U200" s="145">
        <f>Q200-V200</f>
        <v>152943358</v>
      </c>
      <c r="V200" s="145">
        <f>IF($N200="","",IF(SUMIF('[1]Címrend ÖN'!$Q:$Q,$N200,'[1]Címrend ÖN'!X:X)=0,0,SUMIF('[1]Címrend ÖN'!$Q:$Q,$N200,'[1]Címrend ÖN'!X:X)))</f>
        <v>0</v>
      </c>
      <c r="W200" s="9"/>
      <c r="X200" s="9"/>
      <c r="Y200" s="9"/>
    </row>
    <row r="201" spans="1:25" ht="11.25">
      <c r="A201" s="11"/>
      <c r="B201" s="11"/>
      <c r="C201" s="11"/>
      <c r="D201" s="11"/>
      <c r="E201" s="11"/>
      <c r="K201" s="11"/>
      <c r="L201" s="112" t="s">
        <v>739</v>
      </c>
      <c r="M201" s="11"/>
      <c r="N201" s="108" t="s">
        <v>615</v>
      </c>
      <c r="O201" s="145">
        <f>IF($N201="","",IF(SUMIF('[1]Címrend ÖN'!$Q:$Q,$N201,'[1]Címrend ÖN'!S:S)=0,0,SUMIF('[1]Címrend ÖN'!$Q:$Q,$N201,'[1]Címrend ÖN'!S:S)))</f>
        <v>910338101</v>
      </c>
      <c r="P201" s="145">
        <f>IF($N201="","",IF(SUMIF('[1]Címrend ÖN'!$Q:$Q,$N201,'[1]Címrend ÖN'!T:T)=0,0,SUMIF('[1]Címrend ÖN'!$Q:$Q,$N201,'[1]Címrend ÖN'!T:T)))</f>
        <v>1043640478</v>
      </c>
      <c r="Q201" s="145">
        <v>1043640478</v>
      </c>
      <c r="R201" s="171">
        <f t="shared" si="8"/>
        <v>1</v>
      </c>
      <c r="S201" s="140"/>
      <c r="T201" s="145">
        <v>0</v>
      </c>
      <c r="U201" s="145">
        <f>Q201-V201</f>
        <v>673949454</v>
      </c>
      <c r="V201" s="145">
        <v>369691024</v>
      </c>
      <c r="W201" s="9"/>
      <c r="X201" s="9"/>
      <c r="Y201" s="9"/>
    </row>
    <row r="202" spans="1:25" ht="11.25">
      <c r="A202" s="11"/>
      <c r="B202" s="11"/>
      <c r="C202" s="11"/>
      <c r="D202" s="11"/>
      <c r="E202" s="11"/>
      <c r="K202" s="11"/>
      <c r="L202" s="11" t="s">
        <v>305</v>
      </c>
      <c r="M202" s="11"/>
      <c r="N202" s="108" t="s">
        <v>723</v>
      </c>
      <c r="O202" s="145">
        <f>IF($N202="","",IF(SUMIF('[1]Címrend ÖN'!$Q:$Q,$N202,'[1]Címrend ÖN'!S:S)=0,0,SUMIF('[1]Címrend ÖN'!$Q:$Q,$N202,'[1]Címrend ÖN'!S:S)))</f>
        <v>0</v>
      </c>
      <c r="P202" s="145">
        <f>IF($N202="","",IF(SUMIF('[1]Címrend ÖN'!$Q:$Q,$N202,'[1]Címrend ÖN'!T:T)=0,0,SUMIF('[1]Címrend ÖN'!$Q:$Q,$N202,'[1]Címrend ÖN'!T:T)))</f>
        <v>0</v>
      </c>
      <c r="Q202" s="145">
        <f>IF($N202="","",IF(SUMIF('[1]Címrend ÖN'!$Q:$Q,$N202,'[1]Címrend ÖN'!U:U)=0,0,SUMIF('[1]Címrend ÖN'!$Q:$Q,$N202,'[1]Címrend ÖN'!U:U)))</f>
        <v>0</v>
      </c>
      <c r="R202" s="171">
        <f t="shared" si="8"/>
        <v>0</v>
      </c>
      <c r="S202" s="140"/>
      <c r="T202" s="145">
        <f>IF($N202="","",IF(SUMIF('[1]Címrend ÖN'!$Q:$Q,$N202,'[1]Címrend ÖN'!V:V)=0,0,SUMIF('[1]Címrend ÖN'!$Q:$Q,$N202,'[1]Címrend ÖN'!V:V)))</f>
        <v>0</v>
      </c>
      <c r="U202" s="145">
        <f>IF($N202="","",IF(SUMIF('[1]Címrend ÖN'!$Q:$Q,$N202,'[1]Címrend ÖN'!W:W)=0,0,SUMIF('[1]Címrend ÖN'!$Q:$Q,$N202,'[1]Címrend ÖN'!W:W)))</f>
        <v>0</v>
      </c>
      <c r="V202" s="145">
        <f>IF($N202="","",IF(SUMIF('[1]Címrend ÖN'!$Q:$Q,$N202,'[1]Címrend ÖN'!X:X)=0,0,SUMIF('[1]Címrend ÖN'!$Q:$Q,$N202,'[1]Címrend ÖN'!X:X)))</f>
        <v>0</v>
      </c>
      <c r="W202" s="9"/>
      <c r="X202" s="9"/>
      <c r="Y202" s="9"/>
    </row>
    <row r="203" spans="1:25" ht="11.25">
      <c r="A203" s="11"/>
      <c r="B203" s="11"/>
      <c r="C203" s="11"/>
      <c r="D203" s="11"/>
      <c r="E203" s="11"/>
      <c r="F203" s="12" t="s">
        <v>26</v>
      </c>
      <c r="G203" s="12"/>
      <c r="H203" s="12"/>
      <c r="I203" s="12"/>
      <c r="J203" s="12"/>
      <c r="K203" s="42"/>
      <c r="L203" s="42" t="s">
        <v>306</v>
      </c>
      <c r="M203" s="42" t="s">
        <v>307</v>
      </c>
      <c r="N203" s="42"/>
      <c r="O203" s="149">
        <f>SUM(O199,O202)</f>
        <v>1016973569</v>
      </c>
      <c r="P203" s="149">
        <f>SUM(P199,P202)</f>
        <v>1196583836</v>
      </c>
      <c r="Q203" s="149">
        <f>SUM(Q199,Q202)</f>
        <v>1196583836</v>
      </c>
      <c r="R203" s="176">
        <f t="shared" si="8"/>
        <v>1</v>
      </c>
      <c r="S203" s="140"/>
      <c r="T203" s="149">
        <f>SUM(T199,T202)</f>
        <v>0</v>
      </c>
      <c r="U203" s="149">
        <f>SUM(U199,U202)</f>
        <v>826892812</v>
      </c>
      <c r="V203" s="149">
        <f>SUM(V199,V202)</f>
        <v>369691024</v>
      </c>
      <c r="W203" s="9"/>
      <c r="X203" s="9"/>
      <c r="Y203" s="16"/>
    </row>
    <row r="204" spans="1:25" ht="11.25">
      <c r="A204" s="11"/>
      <c r="B204" s="11"/>
      <c r="C204" s="11"/>
      <c r="D204" s="11"/>
      <c r="E204" s="11"/>
      <c r="F204" s="12" t="s">
        <v>30</v>
      </c>
      <c r="G204" s="12"/>
      <c r="H204" s="12"/>
      <c r="I204" s="12"/>
      <c r="J204" s="12"/>
      <c r="K204" s="42"/>
      <c r="L204" s="42" t="s">
        <v>308</v>
      </c>
      <c r="M204" s="42" t="s">
        <v>309</v>
      </c>
      <c r="N204" s="42" t="s">
        <v>309</v>
      </c>
      <c r="O204" s="163">
        <f>IF($N204="","",IF(SUMIF('[1]Címrend ÖN'!$Q:$Q,$N204,'[1]Címrend ÖN'!S:S)=0,0,SUMIF('[1]Címrend ÖN'!$Q:$Q,$N204,'[1]Címrend ÖN'!S:S)))</f>
        <v>0</v>
      </c>
      <c r="P204" s="163">
        <f>IF($N204="","",IF(SUMIF('[1]Címrend ÖN'!$Q:$Q,$N204,'[1]Címrend ÖN'!T:T)=0,0,SUMIF('[1]Címrend ÖN'!$Q:$Q,$N204,'[1]Címrend ÖN'!T:T)))</f>
        <v>0</v>
      </c>
      <c r="Q204" s="163">
        <v>30519842</v>
      </c>
      <c r="R204" s="173"/>
      <c r="S204" s="140"/>
      <c r="T204" s="163">
        <f>IF($N204="","",IF(SUMIF('[1]Címrend ÖN'!$Q:$Q,$N204,'[1]Címrend ÖN'!V:V)=0,0,SUMIF('[1]Címrend ÖN'!$Q:$Q,$N204,'[1]Címrend ÖN'!V:V)))</f>
        <v>0</v>
      </c>
      <c r="U204" s="163">
        <f>Q204-V204</f>
        <v>30519842</v>
      </c>
      <c r="V204" s="163">
        <f>IF($N204="","",IF(SUMIF('[1]Címrend ÖN'!$Q:$Q,$N204,'[1]Címrend ÖN'!X:X)=0,0,SUMIF('[1]Címrend ÖN'!$Q:$Q,$N204,'[1]Címrend ÖN'!X:X)))</f>
        <v>0</v>
      </c>
      <c r="W204" s="9"/>
      <c r="X204" s="9"/>
      <c r="Y204" s="9"/>
    </row>
    <row r="205" spans="1:25" ht="11.25">
      <c r="A205" s="11"/>
      <c r="B205" s="11"/>
      <c r="C205" s="11"/>
      <c r="D205" s="11"/>
      <c r="E205" s="11"/>
      <c r="F205" s="12" t="s">
        <v>33</v>
      </c>
      <c r="G205" s="12"/>
      <c r="H205" s="12"/>
      <c r="I205" s="12"/>
      <c r="J205" s="12"/>
      <c r="K205" s="42"/>
      <c r="L205" s="42" t="s">
        <v>310</v>
      </c>
      <c r="M205" s="42" t="s">
        <v>311</v>
      </c>
      <c r="N205" s="42" t="s">
        <v>311</v>
      </c>
      <c r="O205" s="163">
        <f>IF($N205="","",IF(SUMIF('[1]Címrend ÖN'!$Q:$Q,$N205,'[1]Címrend ÖN'!S:S)=0,0,SUMIF('[1]Címrend ÖN'!$Q:$Q,$N205,'[1]Címrend ÖN'!S:S)))</f>
        <v>0</v>
      </c>
      <c r="P205" s="163">
        <f>IF($N205="","",IF(SUMIF('[1]Címrend ÖN'!$Q:$Q,$N205,'[1]Címrend ÖN'!T:T)=0,0,SUMIF('[1]Címrend ÖN'!$Q:$Q,$N205,'[1]Címrend ÖN'!T:T)))</f>
        <v>0</v>
      </c>
      <c r="Q205" s="163">
        <f>IF($N205="","",IF(SUMIF('[1]Címrend ÖN'!$Q:$Q,$N205,'[1]Címrend ÖN'!U:U)=0,0,SUMIF('[1]Címrend ÖN'!$Q:$Q,$N205,'[1]Címrend ÖN'!U:U)))</f>
        <v>0</v>
      </c>
      <c r="R205" s="173">
        <f t="shared" si="8"/>
        <v>0</v>
      </c>
      <c r="S205" s="140"/>
      <c r="T205" s="163">
        <f>IF($N205="","",IF(SUMIF('[1]Címrend ÖN'!$Q:$Q,$N205,'[1]Címrend ÖN'!V:V)=0,0,SUMIF('[1]Címrend ÖN'!$Q:$Q,$N205,'[1]Címrend ÖN'!V:V)))</f>
        <v>0</v>
      </c>
      <c r="U205" s="163">
        <f>IF($N205="","",IF(SUMIF('[1]Címrend ÖN'!$Q:$Q,$N205,'[1]Címrend ÖN'!W:W)=0,0,SUMIF('[1]Címrend ÖN'!$Q:$Q,$N205,'[1]Címrend ÖN'!W:W)))</f>
        <v>0</v>
      </c>
      <c r="V205" s="163">
        <f>IF($N205="","",IF(SUMIF('[1]Címrend ÖN'!$Q:$Q,$N205,'[1]Címrend ÖN'!X:X)=0,0,SUMIF('[1]Címrend ÖN'!$Q:$Q,$N205,'[1]Címrend ÖN'!X:X)))</f>
        <v>0</v>
      </c>
      <c r="W205" s="9"/>
      <c r="X205" s="9"/>
      <c r="Y205" s="9"/>
    </row>
    <row r="206" spans="1:25" ht="11.25">
      <c r="A206" s="11"/>
      <c r="B206" s="11"/>
      <c r="C206" s="11"/>
      <c r="D206" s="11"/>
      <c r="E206" s="11"/>
      <c r="F206" s="12" t="s">
        <v>43</v>
      </c>
      <c r="G206" s="12"/>
      <c r="H206" s="12"/>
      <c r="I206" s="12"/>
      <c r="J206" s="12"/>
      <c r="K206" s="42"/>
      <c r="L206" s="42" t="s">
        <v>312</v>
      </c>
      <c r="M206" s="42" t="s">
        <v>313</v>
      </c>
      <c r="N206" s="42" t="s">
        <v>313</v>
      </c>
      <c r="O206" s="163">
        <f>IF($N206="","",IF(SUMIF('[1]Címrend ÖN'!$Q:$Q,$N206,'[1]Címrend ÖN'!S:S)=0,0,SUMIF('[1]Címrend ÖN'!$Q:$Q,$N206,'[1]Címrend ÖN'!S:S)))</f>
        <v>0</v>
      </c>
      <c r="P206" s="163">
        <f>IF($N206="","",IF(SUMIF('[1]Címrend ÖN'!$Q:$Q,$N206,'[1]Címrend ÖN'!T:T)=0,0,SUMIF('[1]Címrend ÖN'!$Q:$Q,$N206,'[1]Címrend ÖN'!T:T)))</f>
        <v>0</v>
      </c>
      <c r="Q206" s="163">
        <f>IF($N206="","",IF(SUMIF('[1]Címrend ÖN'!$Q:$Q,$N206,'[1]Címrend ÖN'!U:U)=0,0,SUMIF('[1]Címrend ÖN'!$Q:$Q,$N206,'[1]Címrend ÖN'!U:U)))</f>
        <v>0</v>
      </c>
      <c r="R206" s="173">
        <f t="shared" si="8"/>
        <v>0</v>
      </c>
      <c r="S206" s="140"/>
      <c r="T206" s="163">
        <f>IF($N206="","",IF(SUMIF('[1]Címrend ÖN'!$Q:$Q,$N206,'[1]Címrend ÖN'!V:V)=0,0,SUMIF('[1]Címrend ÖN'!$Q:$Q,$N206,'[1]Címrend ÖN'!V:V)))</f>
        <v>0</v>
      </c>
      <c r="U206" s="163">
        <f>IF($N206="","",IF(SUMIF('[1]Címrend ÖN'!$Q:$Q,$N206,'[1]Címrend ÖN'!W:W)=0,0,SUMIF('[1]Címrend ÖN'!$Q:$Q,$N206,'[1]Címrend ÖN'!W:W)))</f>
        <v>0</v>
      </c>
      <c r="V206" s="163">
        <f>IF($N206="","",IF(SUMIF('[1]Címrend ÖN'!$Q:$Q,$N206,'[1]Címrend ÖN'!X:X)=0,0,SUMIF('[1]Címrend ÖN'!$Q:$Q,$N206,'[1]Címrend ÖN'!X:X)))</f>
        <v>0</v>
      </c>
      <c r="W206" s="9"/>
      <c r="X206" s="9"/>
      <c r="Y206" s="16"/>
    </row>
    <row r="207" spans="1:25" ht="11.25">
      <c r="A207" s="11"/>
      <c r="B207" s="11"/>
      <c r="C207" s="11"/>
      <c r="D207" s="11"/>
      <c r="E207" s="11"/>
      <c r="F207" s="12" t="s">
        <v>46</v>
      </c>
      <c r="G207" s="12"/>
      <c r="H207" s="12"/>
      <c r="I207" s="12"/>
      <c r="J207" s="12"/>
      <c r="K207" s="42"/>
      <c r="L207" s="42" t="s">
        <v>314</v>
      </c>
      <c r="M207" s="42" t="s">
        <v>315</v>
      </c>
      <c r="N207" s="42" t="s">
        <v>315</v>
      </c>
      <c r="O207" s="163">
        <f>IF($N207="","",IF(SUMIF('[1]Címrend ÖN'!$Q:$Q,$N207,'[1]Címrend ÖN'!S:S)=0,0,SUMIF('[1]Címrend ÖN'!$Q:$Q,$N207,'[1]Címrend ÖN'!S:S)))</f>
        <v>0</v>
      </c>
      <c r="P207" s="163">
        <f>IF($N207="","",IF(SUMIF('[1]Címrend ÖN'!$Q:$Q,$N207,'[1]Címrend ÖN'!T:T)=0,0,SUMIF('[1]Címrend ÖN'!$Q:$Q,$N207,'[1]Címrend ÖN'!T:T)))</f>
        <v>0</v>
      </c>
      <c r="Q207" s="163">
        <v>315471882</v>
      </c>
      <c r="R207" s="173"/>
      <c r="S207" s="140"/>
      <c r="T207" s="163">
        <f>IF($N207="","",IF(SUMIF('[1]Címrend ÖN'!$Q:$Q,$N207,'[1]Címrend ÖN'!V:V)=0,0,SUMIF('[1]Címrend ÖN'!$Q:$Q,$N207,'[1]Címrend ÖN'!V:V)))</f>
        <v>0</v>
      </c>
      <c r="U207" s="163">
        <f>Q207-V207</f>
        <v>0</v>
      </c>
      <c r="V207" s="163">
        <v>315471882</v>
      </c>
      <c r="W207" s="9"/>
      <c r="X207" s="9"/>
      <c r="Y207" s="16"/>
    </row>
    <row r="208" spans="1:25" ht="11.25">
      <c r="A208" s="11"/>
      <c r="B208" s="11"/>
      <c r="C208" s="11"/>
      <c r="D208" s="11"/>
      <c r="E208" s="11"/>
      <c r="F208" s="12" t="s">
        <v>49</v>
      </c>
      <c r="G208" s="12"/>
      <c r="H208" s="12"/>
      <c r="I208" s="12"/>
      <c r="J208" s="12"/>
      <c r="K208" s="42"/>
      <c r="L208" s="42" t="s">
        <v>316</v>
      </c>
      <c r="M208" s="42" t="s">
        <v>317</v>
      </c>
      <c r="N208" s="42" t="s">
        <v>317</v>
      </c>
      <c r="O208" s="163">
        <f>IF($N208="","",IF(SUMIF('[1]Címrend ÖN'!$Q:$Q,$N208,'[1]Címrend ÖN'!S:S)=0,0,SUMIF('[1]Címrend ÖN'!$Q:$Q,$N208,'[1]Címrend ÖN'!S:S)))</f>
        <v>0</v>
      </c>
      <c r="P208" s="163">
        <f>IF($N208="","",IF(SUMIF('[1]Címrend ÖN'!$Q:$Q,$N208,'[1]Címrend ÖN'!T:T)=0,0,SUMIF('[1]Címrend ÖN'!$Q:$Q,$N208,'[1]Címrend ÖN'!T:T)))</f>
        <v>0</v>
      </c>
      <c r="Q208" s="163">
        <f>IF($N208="","",IF(SUMIF('[1]Címrend ÖN'!$Q:$Q,$N208,'[1]Címrend ÖN'!U:U)=0,0,SUMIF('[1]Címrend ÖN'!$Q:$Q,$N208,'[1]Címrend ÖN'!U:U)))</f>
        <v>0</v>
      </c>
      <c r="R208" s="173">
        <f t="shared" si="8"/>
        <v>0</v>
      </c>
      <c r="S208" s="140"/>
      <c r="T208" s="163">
        <f>IF($N208="","",IF(SUMIF('[1]Címrend ÖN'!$Q:$Q,$N208,'[1]Címrend ÖN'!V:V)=0,0,SUMIF('[1]Címrend ÖN'!$Q:$Q,$N208,'[1]Címrend ÖN'!V:V)))</f>
        <v>0</v>
      </c>
      <c r="U208" s="163">
        <f>IF($N208="","",IF(SUMIF('[1]Címrend ÖN'!$Q:$Q,$N208,'[1]Címrend ÖN'!W:W)=0,0,SUMIF('[1]Címrend ÖN'!$Q:$Q,$N208,'[1]Címrend ÖN'!W:W)))</f>
        <v>0</v>
      </c>
      <c r="V208" s="163">
        <f>IF($N208="","",IF(SUMIF('[1]Címrend ÖN'!$Q:$Q,$N208,'[1]Címrend ÖN'!X:X)=0,0,SUMIF('[1]Címrend ÖN'!$Q:$Q,$N208,'[1]Címrend ÖN'!X:X)))</f>
        <v>0</v>
      </c>
      <c r="W208" s="9"/>
      <c r="X208" s="9"/>
      <c r="Y208" s="9"/>
    </row>
    <row r="209" spans="1:25" ht="11.25">
      <c r="A209" s="11"/>
      <c r="B209" s="11"/>
      <c r="C209" s="11"/>
      <c r="D209" s="11"/>
      <c r="E209" s="11"/>
      <c r="F209" s="17" t="s">
        <v>52</v>
      </c>
      <c r="G209" s="17"/>
      <c r="H209" s="17"/>
      <c r="I209" s="17"/>
      <c r="J209" s="17"/>
      <c r="K209" s="18"/>
      <c r="L209" s="18" t="s">
        <v>329</v>
      </c>
      <c r="M209" s="18"/>
      <c r="N209" s="18"/>
      <c r="O209" s="140"/>
      <c r="P209" s="140"/>
      <c r="Q209" s="140"/>
      <c r="R209" s="174">
        <f t="shared" si="8"/>
      </c>
      <c r="S209" s="140"/>
      <c r="T209" s="140"/>
      <c r="U209" s="140"/>
      <c r="V209" s="140"/>
      <c r="W209" s="9"/>
      <c r="X209" s="9"/>
      <c r="Y209" s="9"/>
    </row>
    <row r="210" spans="1:25" ht="11.25">
      <c r="A210" s="11"/>
      <c r="B210" s="11"/>
      <c r="C210" s="11"/>
      <c r="D210" s="11"/>
      <c r="E210" s="11"/>
      <c r="F210" s="23"/>
      <c r="G210" s="23"/>
      <c r="H210" s="23"/>
      <c r="I210" s="23"/>
      <c r="J210" s="23"/>
      <c r="K210" s="19"/>
      <c r="L210" s="19" t="s">
        <v>432</v>
      </c>
      <c r="M210" s="19"/>
      <c r="N210" s="130" t="s">
        <v>724</v>
      </c>
      <c r="O210" s="145">
        <f>IF($N210="","",IF(SUMIF('[1]Címrend ÖN'!$Q:$Q,$N210,'[1]Címrend ÖN'!S:S)=0,0,SUMIF('[1]Címrend ÖN'!$Q:$Q,$N210,'[1]Címrend ÖN'!S:S)))</f>
        <v>0</v>
      </c>
      <c r="P210" s="145">
        <f>IF($N210="","",IF(SUMIF('[1]Címrend ÖN'!$Q:$Q,$N210,'[1]Címrend ÖN'!T:T)=0,0,SUMIF('[1]Címrend ÖN'!$Q:$Q,$N210,'[1]Címrend ÖN'!T:T)))</f>
        <v>0</v>
      </c>
      <c r="Q210" s="145">
        <f>IF($N210="","",IF(SUMIF('[1]Címrend ÖN'!$Q:$Q,$N210,'[1]Címrend ÖN'!U:U)=0,0,SUMIF('[1]Címrend ÖN'!$Q:$Q,$N210,'[1]Címrend ÖN'!U:U)))</f>
        <v>0</v>
      </c>
      <c r="R210" s="171">
        <f t="shared" si="8"/>
        <v>0</v>
      </c>
      <c r="S210" s="140"/>
      <c r="T210" s="145">
        <f>IF($N210="","",IF(SUMIF('[1]Címrend ÖN'!$Q:$Q,$N210,'[1]Címrend ÖN'!V:V)=0,0,SUMIF('[1]Címrend ÖN'!$Q:$Q,$N210,'[1]Címrend ÖN'!V:V)))</f>
        <v>0</v>
      </c>
      <c r="U210" s="145">
        <f>IF($N210="","",IF(SUMIF('[1]Címrend ÖN'!$Q:$Q,$N210,'[1]Címrend ÖN'!W:W)=0,0,SUMIF('[1]Címrend ÖN'!$Q:$Q,$N210,'[1]Címrend ÖN'!W:W)))</f>
        <v>0</v>
      </c>
      <c r="V210" s="145">
        <f>IF($N210="","",IF(SUMIF('[1]Címrend ÖN'!$Q:$Q,$N210,'[1]Címrend ÖN'!X:X)=0,0,SUMIF('[1]Címrend ÖN'!$Q:$Q,$N210,'[1]Címrend ÖN'!X:X)))</f>
        <v>0</v>
      </c>
      <c r="W210" s="9"/>
      <c r="X210" s="9"/>
      <c r="Y210" s="9"/>
    </row>
    <row r="211" spans="1:25" ht="11.25">
      <c r="A211" s="11"/>
      <c r="B211" s="11"/>
      <c r="C211" s="11"/>
      <c r="D211" s="11"/>
      <c r="E211" s="11"/>
      <c r="F211" s="101"/>
      <c r="G211" s="101"/>
      <c r="H211" s="101"/>
      <c r="I211" s="101"/>
      <c r="J211" s="101"/>
      <c r="K211" s="74"/>
      <c r="L211" s="19" t="s">
        <v>433</v>
      </c>
      <c r="M211" s="74"/>
      <c r="N211" s="131" t="s">
        <v>725</v>
      </c>
      <c r="O211" s="145">
        <f>IF($N211="","",IF(SUMIF('[1]Címrend ÖN'!$Q:$Q,$N211,'[1]Címrend ÖN'!S:S)=0,0,SUMIF('[1]Címrend ÖN'!$Q:$Q,$N211,'[1]Címrend ÖN'!S:S)))</f>
        <v>0</v>
      </c>
      <c r="P211" s="145">
        <f>IF($N211="","",IF(SUMIF('[1]Címrend ÖN'!$Q:$Q,$N211,'[1]Címrend ÖN'!T:T)=0,0,SUMIF('[1]Címrend ÖN'!$Q:$Q,$N211,'[1]Címrend ÖN'!T:T)))</f>
        <v>0</v>
      </c>
      <c r="Q211" s="145">
        <f>IF($N211="","",IF(SUMIF('[1]Címrend ÖN'!$Q:$Q,$N211,'[1]Címrend ÖN'!U:U)=0,0,SUMIF('[1]Címrend ÖN'!$Q:$Q,$N211,'[1]Címrend ÖN'!U:U)))</f>
        <v>0</v>
      </c>
      <c r="R211" s="171">
        <f t="shared" si="8"/>
        <v>0</v>
      </c>
      <c r="S211" s="140"/>
      <c r="T211" s="145">
        <f>IF($N211="","",IF(SUMIF('[1]Címrend ÖN'!$Q:$Q,$N211,'[1]Címrend ÖN'!V:V)=0,0,SUMIF('[1]Címrend ÖN'!$Q:$Q,$N211,'[1]Címrend ÖN'!V:V)))</f>
        <v>0</v>
      </c>
      <c r="U211" s="145">
        <f>IF($N211="","",IF(SUMIF('[1]Címrend ÖN'!$Q:$Q,$N211,'[1]Címrend ÖN'!W:W)=0,0,SUMIF('[1]Címrend ÖN'!$Q:$Q,$N211,'[1]Címrend ÖN'!W:W)))</f>
        <v>0</v>
      </c>
      <c r="V211" s="145">
        <f>IF($N211="","",IF(SUMIF('[1]Címrend ÖN'!$Q:$Q,$N211,'[1]Címrend ÖN'!X:X)=0,0,SUMIF('[1]Címrend ÖN'!$Q:$Q,$N211,'[1]Címrend ÖN'!X:X)))</f>
        <v>0</v>
      </c>
      <c r="W211" s="9"/>
      <c r="X211" s="9"/>
      <c r="Y211" s="9"/>
    </row>
    <row r="212" spans="1:25" ht="11.25">
      <c r="A212" s="11"/>
      <c r="B212" s="11"/>
      <c r="C212" s="11"/>
      <c r="D212" s="11"/>
      <c r="E212" s="11"/>
      <c r="F212" s="12" t="s">
        <v>52</v>
      </c>
      <c r="G212" s="12"/>
      <c r="H212" s="12"/>
      <c r="I212" s="12"/>
      <c r="J212" s="12"/>
      <c r="K212" s="42"/>
      <c r="L212" s="42" t="s">
        <v>329</v>
      </c>
      <c r="M212" s="42" t="s">
        <v>328</v>
      </c>
      <c r="N212" s="42"/>
      <c r="O212" s="163">
        <f>SUM(O210,O211)</f>
        <v>0</v>
      </c>
      <c r="P212" s="163">
        <f>SUM(P210,P211)</f>
        <v>0</v>
      </c>
      <c r="Q212" s="163">
        <f>SUM(O212:P212)</f>
        <v>0</v>
      </c>
      <c r="R212" s="173">
        <f t="shared" si="8"/>
        <v>0</v>
      </c>
      <c r="S212" s="140"/>
      <c r="T212" s="163">
        <f>SUM(T210,T211)</f>
        <v>0</v>
      </c>
      <c r="U212" s="163">
        <f>SUM(U210,U211)</f>
        <v>0</v>
      </c>
      <c r="V212" s="163">
        <f>SUM(V210,V211)</f>
        <v>0</v>
      </c>
      <c r="W212" s="9"/>
      <c r="X212" s="9"/>
      <c r="Y212" s="9"/>
    </row>
    <row r="213" spans="1:27" ht="11.25">
      <c r="A213" s="42"/>
      <c r="B213" s="42"/>
      <c r="C213" s="42"/>
      <c r="D213" s="42"/>
      <c r="E213" s="26" t="s">
        <v>318</v>
      </c>
      <c r="F213" s="39"/>
      <c r="G213" s="39"/>
      <c r="H213" s="39"/>
      <c r="I213" s="39"/>
      <c r="J213" s="39"/>
      <c r="K213" s="26" t="s">
        <v>319</v>
      </c>
      <c r="L213" s="26"/>
      <c r="M213" s="26" t="s">
        <v>299</v>
      </c>
      <c r="N213" s="26"/>
      <c r="O213" s="163">
        <f>SUM(O191,O197,O203,O204,O205,O206,O207,O208,O212)</f>
        <v>1016973569</v>
      </c>
      <c r="P213" s="163">
        <f>SUM(P191,P197,P203,P204,P205,P206,P207,P208,P212)</f>
        <v>1196583836</v>
      </c>
      <c r="Q213" s="163">
        <f>SUM(Q191,Q197,Q203,Q204,Q205,Q206,Q207,Q208,Q212)</f>
        <v>1542575560</v>
      </c>
      <c r="R213" s="173">
        <f t="shared" si="8"/>
        <v>1.2891495886795517</v>
      </c>
      <c r="S213" s="140"/>
      <c r="T213" s="163">
        <f>SUM(T191,T197,T203,T204,T205,T206,T207,T208,T212)</f>
        <v>0</v>
      </c>
      <c r="U213" s="163">
        <f>SUM(U191,U197,U203,U204,U205,U206,U207,U208,U212)</f>
        <v>857412654</v>
      </c>
      <c r="V213" s="163">
        <f>SUM(V191,V197,V203,V204,V205,V206,V207,V208,V212)</f>
        <v>685162906</v>
      </c>
      <c r="W213" s="9"/>
      <c r="X213" s="9"/>
      <c r="Y213" s="9"/>
      <c r="AA213" s="9"/>
    </row>
    <row r="214" spans="1:25" s="29" customFormat="1" ht="11.25">
      <c r="A214" s="26"/>
      <c r="B214" s="26"/>
      <c r="C214" s="26"/>
      <c r="D214" s="26"/>
      <c r="E214" s="26" t="s">
        <v>23</v>
      </c>
      <c r="F214" s="39"/>
      <c r="G214" s="39"/>
      <c r="H214" s="39"/>
      <c r="I214" s="39"/>
      <c r="J214" s="39"/>
      <c r="K214" s="26" t="s">
        <v>321</v>
      </c>
      <c r="L214" s="26"/>
      <c r="M214" s="26" t="s">
        <v>320</v>
      </c>
      <c r="N214" s="133" t="s">
        <v>320</v>
      </c>
      <c r="O214" s="163">
        <f>IF($N214="","",IF(SUMIF('[1]Címrend ÖN'!$Q:$Q,$N214,'[1]Címrend ÖN'!S:S)=0,0,SUMIF('[1]Címrend ÖN'!$Q:$Q,$N214,'[1]Címrend ÖN'!S:S)))</f>
        <v>0</v>
      </c>
      <c r="P214" s="163">
        <f>IF($N214="","",IF(SUMIF('[1]Címrend ÖN'!$Q:$Q,$N214,'[1]Címrend ÖN'!T:T)=0,0,SUMIF('[1]Címrend ÖN'!$Q:$Q,$N214,'[1]Címrend ÖN'!T:T)))</f>
        <v>0</v>
      </c>
      <c r="Q214" s="163">
        <f>IF($N214="","",IF(SUMIF('[1]Címrend ÖN'!$Q:$Q,$N214,'[1]Címrend ÖN'!U:U)=0,0,SUMIF('[1]Címrend ÖN'!$Q:$Q,$N214,'[1]Címrend ÖN'!U:U)))</f>
        <v>0</v>
      </c>
      <c r="R214" s="173">
        <f t="shared" si="8"/>
        <v>0</v>
      </c>
      <c r="S214" s="140"/>
      <c r="T214" s="163">
        <f>IF($N214="","",IF(SUMIF('[1]Címrend ÖN'!$Q:$Q,$N214,'[1]Címrend ÖN'!V:V)=0,0,SUMIF('[1]Címrend ÖN'!$Q:$Q,$N214,'[1]Címrend ÖN'!V:V)))</f>
        <v>0</v>
      </c>
      <c r="U214" s="163">
        <f>IF($N214="","",IF(SUMIF('[1]Címrend ÖN'!$Q:$Q,$N214,'[1]Címrend ÖN'!W:W)=0,0,SUMIF('[1]Címrend ÖN'!$Q:$Q,$N214,'[1]Címrend ÖN'!W:W)))</f>
        <v>0</v>
      </c>
      <c r="V214" s="163">
        <f>IF($N214="","",IF(SUMIF('[1]Címrend ÖN'!$Q:$Q,$N214,'[1]Címrend ÖN'!X:X)=0,0,SUMIF('[1]Címrend ÖN'!$Q:$Q,$N214,'[1]Címrend ÖN'!X:X)))</f>
        <v>0</v>
      </c>
      <c r="W214" s="16"/>
      <c r="X214" s="9"/>
      <c r="Y214" s="16"/>
    </row>
    <row r="215" spans="1:25" s="29" customFormat="1" ht="11.25">
      <c r="A215" s="26"/>
      <c r="B215" s="26"/>
      <c r="C215" s="26"/>
      <c r="D215" s="26"/>
      <c r="E215" s="26" t="s">
        <v>26</v>
      </c>
      <c r="F215" s="39"/>
      <c r="G215" s="39"/>
      <c r="H215" s="39"/>
      <c r="I215" s="39"/>
      <c r="J215" s="39"/>
      <c r="K215" s="26" t="s">
        <v>322</v>
      </c>
      <c r="L215" s="26"/>
      <c r="M215" s="26" t="s">
        <v>323</v>
      </c>
      <c r="N215" s="133" t="s">
        <v>323</v>
      </c>
      <c r="O215" s="163">
        <f>IF($N215="","",IF(SUMIF('[1]Címrend ÖN'!$Q:$Q,$N215,'[1]Címrend ÖN'!S:S)=0,0,SUMIF('[1]Címrend ÖN'!$Q:$Q,$N215,'[1]Címrend ÖN'!S:S)))</f>
        <v>0</v>
      </c>
      <c r="P215" s="163">
        <f>IF($N215="","",IF(SUMIF('[1]Címrend ÖN'!$Q:$Q,$N215,'[1]Címrend ÖN'!T:T)=0,0,SUMIF('[1]Címrend ÖN'!$Q:$Q,$N215,'[1]Címrend ÖN'!T:T)))</f>
        <v>0</v>
      </c>
      <c r="Q215" s="163">
        <f>IF($N215="","",IF(SUMIF('[1]Címrend ÖN'!$Q:$Q,$N215,'[1]Címrend ÖN'!U:U)=0,0,SUMIF('[1]Címrend ÖN'!$Q:$Q,$N215,'[1]Címrend ÖN'!U:U)))</f>
        <v>0</v>
      </c>
      <c r="R215" s="173">
        <f t="shared" si="8"/>
        <v>0</v>
      </c>
      <c r="S215" s="140"/>
      <c r="T215" s="163">
        <f>IF($N215="","",IF(SUMIF('[1]Címrend ÖN'!$Q:$Q,$N215,'[1]Címrend ÖN'!V:V)=0,0,SUMIF('[1]Címrend ÖN'!$Q:$Q,$N215,'[1]Címrend ÖN'!V:V)))</f>
        <v>0</v>
      </c>
      <c r="U215" s="163">
        <f>IF($N215="","",IF(SUMIF('[1]Címrend ÖN'!$Q:$Q,$N215,'[1]Címrend ÖN'!W:W)=0,0,SUMIF('[1]Címrend ÖN'!$Q:$Q,$N215,'[1]Címrend ÖN'!W:W)))</f>
        <v>0</v>
      </c>
      <c r="V215" s="163">
        <f>IF($N215="","",IF(SUMIF('[1]Címrend ÖN'!$Q:$Q,$N215,'[1]Címrend ÖN'!X:X)=0,0,SUMIF('[1]Címrend ÖN'!$Q:$Q,$N215,'[1]Címrend ÖN'!X:X)))</f>
        <v>0</v>
      </c>
      <c r="W215" s="16"/>
      <c r="X215" s="9"/>
      <c r="Y215" s="16"/>
    </row>
    <row r="216" spans="1:25" s="29" customFormat="1" ht="11.25">
      <c r="A216" s="26"/>
      <c r="B216" s="26"/>
      <c r="C216" s="26"/>
      <c r="D216" s="26"/>
      <c r="E216" s="26" t="s">
        <v>30</v>
      </c>
      <c r="F216" s="39"/>
      <c r="G216" s="39"/>
      <c r="H216" s="39"/>
      <c r="I216" s="39"/>
      <c r="J216" s="39"/>
      <c r="K216" s="26" t="s">
        <v>434</v>
      </c>
      <c r="L216" s="26"/>
      <c r="M216" s="26" t="s">
        <v>435</v>
      </c>
      <c r="N216" s="133" t="s">
        <v>435</v>
      </c>
      <c r="O216" s="163">
        <f>IF($N216="","",IF(SUMIF('[1]Címrend ÖN'!$Q:$Q,$N216,'[1]Címrend ÖN'!S:S)=0,0,SUMIF('[1]Címrend ÖN'!$Q:$Q,$N216,'[1]Címrend ÖN'!S:S)))</f>
        <v>0</v>
      </c>
      <c r="P216" s="163">
        <f>IF($N216="","",IF(SUMIF('[1]Címrend ÖN'!$Q:$Q,$N216,'[1]Címrend ÖN'!T:T)=0,0,SUMIF('[1]Címrend ÖN'!$Q:$Q,$N216,'[1]Címrend ÖN'!T:T)))</f>
        <v>0</v>
      </c>
      <c r="Q216" s="163">
        <f>IF($N216="","",IF(SUMIF('[1]Címrend ÖN'!$Q:$Q,$N216,'[1]Címrend ÖN'!U:U)=0,0,SUMIF('[1]Címrend ÖN'!$Q:$Q,$N216,'[1]Címrend ÖN'!U:U)))</f>
        <v>0</v>
      </c>
      <c r="R216" s="173">
        <f t="shared" si="8"/>
        <v>0</v>
      </c>
      <c r="S216" s="140"/>
      <c r="T216" s="163">
        <f>IF($N216="","",IF(SUMIF('[1]Címrend ÖN'!$Q:$Q,$N216,'[1]Címrend ÖN'!V:V)=0,0,SUMIF('[1]Címrend ÖN'!$Q:$Q,$N216,'[1]Címrend ÖN'!V:V)))</f>
        <v>0</v>
      </c>
      <c r="U216" s="163">
        <f>IF($N216="","",IF(SUMIF('[1]Címrend ÖN'!$Q:$Q,$N216,'[1]Címrend ÖN'!W:W)=0,0,SUMIF('[1]Címrend ÖN'!$Q:$Q,$N216,'[1]Címrend ÖN'!W:W)))</f>
        <v>0</v>
      </c>
      <c r="V216" s="163">
        <f>IF($N216="","",IF(SUMIF('[1]Címrend ÖN'!$Q:$Q,$N216,'[1]Címrend ÖN'!X:X)=0,0,SUMIF('[1]Címrend ÖN'!$Q:$Q,$N216,'[1]Címrend ÖN'!X:X)))</f>
        <v>0</v>
      </c>
      <c r="W216" s="16"/>
      <c r="X216" s="9"/>
      <c r="Y216" s="16"/>
    </row>
    <row r="217" spans="1:25" ht="11.25">
      <c r="A217" s="11"/>
      <c r="B217" s="11"/>
      <c r="C217" s="11"/>
      <c r="D217" s="11"/>
      <c r="E217" s="147"/>
      <c r="K217" s="26"/>
      <c r="L217" s="11"/>
      <c r="M217" s="26"/>
      <c r="N217" s="133"/>
      <c r="O217" s="163"/>
      <c r="P217" s="163"/>
      <c r="Q217" s="163"/>
      <c r="R217" s="173">
        <f t="shared" si="8"/>
      </c>
      <c r="S217" s="140"/>
      <c r="T217" s="163"/>
      <c r="U217" s="163"/>
      <c r="V217" s="163"/>
      <c r="W217" s="9"/>
      <c r="X217" s="9"/>
      <c r="Y217" s="9"/>
    </row>
    <row r="218" spans="1:25" s="29" customFormat="1" ht="11.25">
      <c r="A218" s="26"/>
      <c r="B218" s="26"/>
      <c r="C218" s="26" t="s">
        <v>87</v>
      </c>
      <c r="D218" s="26"/>
      <c r="E218" s="26"/>
      <c r="F218" s="39"/>
      <c r="G218" s="39"/>
      <c r="H218" s="39"/>
      <c r="I218" s="39"/>
      <c r="J218" s="39" t="s">
        <v>296</v>
      </c>
      <c r="K218" s="26"/>
      <c r="L218" s="26"/>
      <c r="M218" s="26" t="s">
        <v>297</v>
      </c>
      <c r="N218" s="133"/>
      <c r="O218" s="28">
        <f>SUM(O215,O214,O213,O216)</f>
        <v>1016973569</v>
      </c>
      <c r="P218" s="28">
        <f>SUM(P215,P214,P213,P216)</f>
        <v>1196583836</v>
      </c>
      <c r="Q218" s="28">
        <f>SUM(Q215,Q214,Q213,Q216)</f>
        <v>1542575560</v>
      </c>
      <c r="R218" s="172">
        <f t="shared" si="8"/>
        <v>1.2891495886795517</v>
      </c>
      <c r="S218" s="41"/>
      <c r="T218" s="28">
        <f>SUM(T215,T214,T213,T216)</f>
        <v>0</v>
      </c>
      <c r="U218" s="28">
        <f>SUM(U215,U214,U213,U216)</f>
        <v>857412654</v>
      </c>
      <c r="V218" s="28">
        <f>SUM(V215,V214,V213,V216)</f>
        <v>685162906</v>
      </c>
      <c r="W218" s="16"/>
      <c r="X218" s="9"/>
      <c r="Y218" s="16"/>
    </row>
    <row r="219" spans="14:25" ht="11.25">
      <c r="N219" s="112"/>
      <c r="O219" s="145"/>
      <c r="P219" s="145"/>
      <c r="Q219" s="145"/>
      <c r="R219" s="171">
        <f t="shared" si="8"/>
      </c>
      <c r="S219" s="140"/>
      <c r="T219" s="145"/>
      <c r="U219" s="145"/>
      <c r="V219" s="145"/>
      <c r="W219" s="9"/>
      <c r="X219" s="9"/>
      <c r="Y219" s="9"/>
    </row>
    <row r="220" spans="1:25" s="29" customFormat="1" ht="11.25">
      <c r="A220" s="26"/>
      <c r="B220" s="26"/>
      <c r="C220" s="39" t="s">
        <v>324</v>
      </c>
      <c r="D220" s="39"/>
      <c r="E220" s="39"/>
      <c r="F220" s="39"/>
      <c r="G220" s="39"/>
      <c r="H220" s="39"/>
      <c r="I220" s="39"/>
      <c r="J220" s="39"/>
      <c r="K220" s="39"/>
      <c r="L220" s="39"/>
      <c r="M220" s="26" t="s">
        <v>740</v>
      </c>
      <c r="N220" s="39"/>
      <c r="O220" s="28">
        <f>SUM(O218,O182)</f>
        <v>2798757213</v>
      </c>
      <c r="P220" s="28">
        <f>SUM(P218,P182)</f>
        <v>3302380561</v>
      </c>
      <c r="Q220" s="28">
        <f>SUM(Q218,Q182)</f>
        <v>3315635378</v>
      </c>
      <c r="R220" s="172">
        <f t="shared" si="8"/>
        <v>1.0040137157893112</v>
      </c>
      <c r="S220" s="41"/>
      <c r="T220" s="28">
        <f>SUM(T218,T182)</f>
        <v>0</v>
      </c>
      <c r="U220" s="28">
        <f>SUM(U218,U182)</f>
        <v>2279356267</v>
      </c>
      <c r="V220" s="28">
        <f>SUM(V218,V182)</f>
        <v>1036279111</v>
      </c>
      <c r="W220" s="16"/>
      <c r="X220" s="146" t="s">
        <v>752</v>
      </c>
      <c r="Y220" s="16">
        <f>SUM(T220:X220)-Q220</f>
        <v>0</v>
      </c>
    </row>
    <row r="221" spans="1:25" s="29" customFormat="1" ht="11.25">
      <c r="A221" s="84"/>
      <c r="B221" s="84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84"/>
      <c r="N221" s="159"/>
      <c r="O221" s="41"/>
      <c r="P221" s="41"/>
      <c r="Q221" s="41"/>
      <c r="R221" s="182"/>
      <c r="S221" s="41"/>
      <c r="T221" s="41"/>
      <c r="U221" s="41"/>
      <c r="V221" s="41"/>
      <c r="W221" s="16"/>
      <c r="X221" s="9"/>
      <c r="Y221" s="16"/>
    </row>
    <row r="222" spans="1:25" ht="11.25">
      <c r="A222" s="11"/>
      <c r="B222" s="11"/>
      <c r="C222" s="11"/>
      <c r="D222" s="11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41"/>
      <c r="P222" s="41"/>
      <c r="Q222" s="41"/>
      <c r="R222" s="182"/>
      <c r="S222" s="41"/>
      <c r="T222" s="41"/>
      <c r="U222" s="41"/>
      <c r="V222" s="41"/>
      <c r="W222" s="9"/>
      <c r="X222" s="9"/>
      <c r="Y222" s="9"/>
    </row>
    <row r="223" spans="1:25" ht="11.25">
      <c r="A223" s="11"/>
      <c r="B223" s="11"/>
      <c r="C223" s="11"/>
      <c r="D223" s="11"/>
      <c r="E223" s="84"/>
      <c r="F223" s="84"/>
      <c r="G223" s="84"/>
      <c r="H223" s="84"/>
      <c r="I223" s="84"/>
      <c r="J223" s="84"/>
      <c r="K223" s="84"/>
      <c r="L223" s="35" t="s">
        <v>416</v>
      </c>
      <c r="M223" s="84"/>
      <c r="N223" s="84"/>
      <c r="O223" s="41"/>
      <c r="P223" s="41"/>
      <c r="Q223" s="41"/>
      <c r="R223" s="182"/>
      <c r="S223" s="41"/>
      <c r="T223" s="41"/>
      <c r="U223" s="41"/>
      <c r="V223" s="41"/>
      <c r="W223" s="9"/>
      <c r="X223" s="9"/>
      <c r="Y223" s="9"/>
    </row>
    <row r="225" spans="15:22" s="9" customFormat="1" ht="11.25">
      <c r="O225" s="146"/>
      <c r="P225" s="146"/>
      <c r="Q225" s="146"/>
      <c r="R225" s="168"/>
      <c r="S225" s="141"/>
      <c r="T225" s="146"/>
      <c r="U225" s="146"/>
      <c r="V225" s="146"/>
    </row>
    <row r="226" spans="15:22" ht="11.25">
      <c r="O226" s="146"/>
      <c r="T226" s="146"/>
      <c r="U226" s="146"/>
      <c r="V226" s="146"/>
    </row>
    <row r="227" spans="13:22" ht="11.25">
      <c r="M227" s="112"/>
      <c r="N227" s="112"/>
      <c r="O227" s="146"/>
      <c r="U227" s="146"/>
      <c r="V227" s="146"/>
    </row>
    <row r="228" spans="13:22" ht="11.25">
      <c r="M228" s="112"/>
      <c r="N228" s="112"/>
      <c r="O228" s="146"/>
      <c r="U228" s="146"/>
      <c r="V228" s="146"/>
    </row>
    <row r="229" spans="13:22" ht="11.25">
      <c r="M229" s="112"/>
      <c r="N229" s="112"/>
      <c r="O229" s="146"/>
      <c r="U229" s="146"/>
      <c r="V229" s="146"/>
    </row>
    <row r="230" spans="13:22" ht="11.25">
      <c r="M230" s="112"/>
      <c r="N230" s="112"/>
      <c r="O230" s="146"/>
      <c r="U230" s="146"/>
      <c r="V230" s="146"/>
    </row>
    <row r="231" spans="13:22" s="29" customFormat="1" ht="11.25">
      <c r="M231" s="112"/>
      <c r="N231" s="112"/>
      <c r="O231" s="146"/>
      <c r="R231" s="184"/>
      <c r="S231" s="159"/>
      <c r="U231" s="146"/>
      <c r="V231" s="146"/>
    </row>
    <row r="232" spans="18:19" s="29" customFormat="1" ht="11.25">
      <c r="R232" s="184"/>
      <c r="S232" s="159"/>
    </row>
    <row r="233" spans="18:19" s="29" customFormat="1" ht="11.25">
      <c r="R233" s="184"/>
      <c r="S233" s="159"/>
    </row>
    <row r="234" spans="15:22" ht="11.25">
      <c r="O234" s="146"/>
      <c r="P234" s="146"/>
      <c r="Q234" s="146"/>
      <c r="S234" s="141"/>
      <c r="T234" s="146"/>
      <c r="U234" s="146"/>
      <c r="V234" s="146"/>
    </row>
    <row r="235" spans="15:22" ht="11.25">
      <c r="O235" s="146"/>
      <c r="P235" s="146"/>
      <c r="Q235" s="146"/>
      <c r="S235" s="141"/>
      <c r="T235" s="146"/>
      <c r="U235" s="146"/>
      <c r="V235" s="146"/>
    </row>
    <row r="236" spans="15:22" ht="11.25">
      <c r="O236" s="146"/>
      <c r="P236" s="146"/>
      <c r="Q236" s="146"/>
      <c r="S236" s="141"/>
      <c r="T236" s="146"/>
      <c r="U236" s="146"/>
      <c r="V236" s="146"/>
    </row>
    <row r="237" spans="15:22" ht="11.25">
      <c r="O237" s="146"/>
      <c r="P237" s="146"/>
      <c r="Q237" s="146"/>
      <c r="S237" s="141"/>
      <c r="T237" s="146"/>
      <c r="U237" s="146"/>
      <c r="V237" s="146"/>
    </row>
    <row r="238" spans="15:22" ht="11.25">
      <c r="O238" s="146"/>
      <c r="P238" s="146"/>
      <c r="Q238" s="146"/>
      <c r="S238" s="141"/>
      <c r="T238" s="146"/>
      <c r="U238" s="146"/>
      <c r="V238" s="146"/>
    </row>
    <row r="239" spans="15:22" ht="11.25">
      <c r="O239" s="146"/>
      <c r="P239" s="146"/>
      <c r="Q239" s="146"/>
      <c r="S239" s="141"/>
      <c r="T239" s="146"/>
      <c r="U239" s="146"/>
      <c r="V239" s="146"/>
    </row>
    <row r="240" spans="15:22" ht="11.25">
      <c r="O240" s="146"/>
      <c r="P240" s="146"/>
      <c r="Q240" s="146"/>
      <c r="S240" s="141"/>
      <c r="T240" s="146"/>
      <c r="U240" s="146"/>
      <c r="V240" s="146"/>
    </row>
    <row r="241" spans="15:22" ht="11.25">
      <c r="O241" s="146"/>
      <c r="P241" s="146"/>
      <c r="Q241" s="146"/>
      <c r="S241" s="141"/>
      <c r="T241" s="146"/>
      <c r="U241" s="146"/>
      <c r="V241" s="146"/>
    </row>
    <row r="242" spans="15:22" ht="11.25">
      <c r="O242" s="146"/>
      <c r="P242" s="146"/>
      <c r="Q242" s="146"/>
      <c r="S242" s="141"/>
      <c r="T242" s="146"/>
      <c r="U242" s="146"/>
      <c r="V242" s="146"/>
    </row>
    <row r="243" spans="15:22" ht="11.25">
      <c r="O243" s="146"/>
      <c r="P243" s="146"/>
      <c r="Q243" s="146"/>
      <c r="S243" s="141"/>
      <c r="T243" s="146"/>
      <c r="U243" s="146"/>
      <c r="V243" s="146"/>
    </row>
    <row r="244" spans="15:22" ht="11.25">
      <c r="O244" s="146"/>
      <c r="P244" s="146"/>
      <c r="Q244" s="146"/>
      <c r="S244" s="141"/>
      <c r="T244" s="146"/>
      <c r="U244" s="146"/>
      <c r="V244" s="146"/>
    </row>
    <row r="245" spans="15:22" ht="11.25">
      <c r="O245" s="146"/>
      <c r="P245" s="146"/>
      <c r="Q245" s="146"/>
      <c r="S245" s="141"/>
      <c r="T245" s="146"/>
      <c r="U245" s="146"/>
      <c r="V245" s="146"/>
    </row>
    <row r="246" spans="15:22" ht="11.25">
      <c r="O246" s="146"/>
      <c r="P246" s="146"/>
      <c r="Q246" s="146"/>
      <c r="S246" s="141"/>
      <c r="T246" s="146"/>
      <c r="U246" s="146"/>
      <c r="V246" s="146"/>
    </row>
    <row r="247" spans="15:22" ht="11.25">
      <c r="O247" s="146"/>
      <c r="P247" s="146"/>
      <c r="Q247" s="146"/>
      <c r="S247" s="141"/>
      <c r="T247" s="146"/>
      <c r="U247" s="146"/>
      <c r="V247" s="146"/>
    </row>
    <row r="248" spans="15:22" ht="11.25">
      <c r="O248" s="146"/>
      <c r="P248" s="146"/>
      <c r="Q248" s="146"/>
      <c r="S248" s="141"/>
      <c r="T248" s="146"/>
      <c r="U248" s="146"/>
      <c r="V248" s="146"/>
    </row>
    <row r="249" spans="15:22" ht="11.25">
      <c r="O249" s="146"/>
      <c r="P249" s="146"/>
      <c r="Q249" s="146"/>
      <c r="S249" s="141"/>
      <c r="T249" s="146"/>
      <c r="U249" s="146"/>
      <c r="V249" s="146"/>
    </row>
    <row r="250" spans="15:22" ht="11.25">
      <c r="O250" s="146"/>
      <c r="P250" s="146"/>
      <c r="Q250" s="146"/>
      <c r="S250" s="141"/>
      <c r="T250" s="146"/>
      <c r="U250" s="146"/>
      <c r="V250" s="146"/>
    </row>
    <row r="251" spans="15:22" ht="11.25">
      <c r="O251" s="146"/>
      <c r="P251" s="146"/>
      <c r="Q251" s="146"/>
      <c r="S251" s="141"/>
      <c r="T251" s="146"/>
      <c r="U251" s="146"/>
      <c r="V251" s="146"/>
    </row>
    <row r="252" spans="15:22" ht="11.25">
      <c r="O252" s="146"/>
      <c r="P252" s="146"/>
      <c r="Q252" s="146"/>
      <c r="S252" s="141"/>
      <c r="T252" s="146"/>
      <c r="U252" s="146"/>
      <c r="V252" s="146"/>
    </row>
    <row r="253" spans="15:22" ht="11.25">
      <c r="O253" s="146"/>
      <c r="P253" s="146"/>
      <c r="Q253" s="146"/>
      <c r="S253" s="141"/>
      <c r="T253" s="146"/>
      <c r="U253" s="146"/>
      <c r="V253" s="146"/>
    </row>
    <row r="254" spans="15:22" ht="11.25">
      <c r="O254" s="146"/>
      <c r="P254" s="146"/>
      <c r="Q254" s="146"/>
      <c r="S254" s="141"/>
      <c r="T254" s="146"/>
      <c r="U254" s="146"/>
      <c r="V254" s="146"/>
    </row>
    <row r="255" spans="15:22" ht="11.25">
      <c r="O255" s="146"/>
      <c r="P255" s="146"/>
      <c r="Q255" s="146"/>
      <c r="S255" s="141"/>
      <c r="T255" s="146"/>
      <c r="U255" s="146"/>
      <c r="V255" s="146"/>
    </row>
    <row r="256" spans="15:22" ht="11.25">
      <c r="O256" s="146"/>
      <c r="P256" s="146"/>
      <c r="Q256" s="146"/>
      <c r="S256" s="141"/>
      <c r="T256" s="146"/>
      <c r="U256" s="146"/>
      <c r="V256" s="146"/>
    </row>
    <row r="257" spans="15:22" ht="11.25">
      <c r="O257" s="146"/>
      <c r="P257" s="146"/>
      <c r="Q257" s="146"/>
      <c r="S257" s="141"/>
      <c r="T257" s="146"/>
      <c r="U257" s="146"/>
      <c r="V257" s="146"/>
    </row>
    <row r="258" spans="15:22" ht="11.25">
      <c r="O258" s="146"/>
      <c r="P258" s="146"/>
      <c r="Q258" s="146"/>
      <c r="S258" s="141"/>
      <c r="T258" s="146"/>
      <c r="U258" s="146"/>
      <c r="V258" s="146"/>
    </row>
    <row r="259" spans="15:22" ht="11.25">
      <c r="O259" s="146"/>
      <c r="P259" s="146"/>
      <c r="Q259" s="146"/>
      <c r="S259" s="141"/>
      <c r="T259" s="146"/>
      <c r="U259" s="146"/>
      <c r="V259" s="146"/>
    </row>
    <row r="260" spans="15:22" ht="11.25">
      <c r="O260" s="146"/>
      <c r="P260" s="146"/>
      <c r="Q260" s="146"/>
      <c r="S260" s="141"/>
      <c r="T260" s="146"/>
      <c r="U260" s="146"/>
      <c r="V260" s="146"/>
    </row>
    <row r="261" spans="15:22" ht="11.25">
      <c r="O261" s="146"/>
      <c r="P261" s="146"/>
      <c r="Q261" s="146"/>
      <c r="S261" s="141"/>
      <c r="T261" s="146"/>
      <c r="U261" s="146"/>
      <c r="V261" s="146"/>
    </row>
    <row r="262" spans="15:22" ht="11.25">
      <c r="O262" s="146"/>
      <c r="P262" s="146"/>
      <c r="Q262" s="146"/>
      <c r="S262" s="141"/>
      <c r="T262" s="146"/>
      <c r="U262" s="146"/>
      <c r="V262" s="146"/>
    </row>
    <row r="263" spans="15:22" ht="11.25">
      <c r="O263" s="146"/>
      <c r="P263" s="146"/>
      <c r="Q263" s="146"/>
      <c r="S263" s="141"/>
      <c r="T263" s="146"/>
      <c r="U263" s="146"/>
      <c r="V263" s="146"/>
    </row>
    <row r="264" spans="15:22" ht="11.25">
      <c r="O264" s="146"/>
      <c r="P264" s="146"/>
      <c r="Q264" s="146"/>
      <c r="S264" s="141"/>
      <c r="T264" s="146"/>
      <c r="U264" s="146"/>
      <c r="V264" s="146"/>
    </row>
    <row r="265" spans="15:22" ht="11.25">
      <c r="O265" s="146"/>
      <c r="P265" s="146"/>
      <c r="Q265" s="146"/>
      <c r="S265" s="141"/>
      <c r="T265" s="146"/>
      <c r="U265" s="146"/>
      <c r="V265" s="146"/>
    </row>
    <row r="266" spans="15:22" ht="11.25">
      <c r="O266" s="146"/>
      <c r="P266" s="146"/>
      <c r="Q266" s="146"/>
      <c r="S266" s="141"/>
      <c r="T266" s="146"/>
      <c r="U266" s="146"/>
      <c r="V266" s="146"/>
    </row>
    <row r="267" spans="15:22" ht="11.25">
      <c r="O267" s="146"/>
      <c r="P267" s="146"/>
      <c r="Q267" s="146"/>
      <c r="S267" s="141"/>
      <c r="T267" s="146"/>
      <c r="U267" s="146"/>
      <c r="V267" s="146"/>
    </row>
    <row r="268" spans="15:22" ht="11.25">
      <c r="O268" s="146"/>
      <c r="P268" s="146"/>
      <c r="Q268" s="146"/>
      <c r="S268" s="141"/>
      <c r="T268" s="146"/>
      <c r="U268" s="146"/>
      <c r="V268" s="146"/>
    </row>
    <row r="269" spans="15:22" ht="11.25">
      <c r="O269" s="146"/>
      <c r="P269" s="146"/>
      <c r="Q269" s="146"/>
      <c r="S269" s="141"/>
      <c r="T269" s="146"/>
      <c r="U269" s="146"/>
      <c r="V269" s="146"/>
    </row>
    <row r="270" spans="15:22" ht="11.25">
      <c r="O270" s="146"/>
      <c r="P270" s="146"/>
      <c r="Q270" s="146"/>
      <c r="S270" s="141"/>
      <c r="T270" s="146"/>
      <c r="U270" s="146"/>
      <c r="V270" s="146"/>
    </row>
    <row r="271" spans="15:22" ht="11.25">
      <c r="O271" s="146"/>
      <c r="P271" s="146"/>
      <c r="Q271" s="146"/>
      <c r="S271" s="141"/>
      <c r="T271" s="146"/>
      <c r="U271" s="146"/>
      <c r="V271" s="146"/>
    </row>
    <row r="272" spans="15:22" ht="11.25">
      <c r="O272" s="146"/>
      <c r="P272" s="146"/>
      <c r="Q272" s="146"/>
      <c r="S272" s="141"/>
      <c r="T272" s="146"/>
      <c r="U272" s="146"/>
      <c r="V272" s="146"/>
    </row>
    <row r="273" spans="15:22" ht="11.25">
      <c r="O273" s="146"/>
      <c r="P273" s="146"/>
      <c r="Q273" s="146"/>
      <c r="S273" s="141"/>
      <c r="T273" s="146"/>
      <c r="U273" s="146"/>
      <c r="V273" s="146"/>
    </row>
    <row r="274" spans="15:22" ht="11.25">
      <c r="O274" s="146"/>
      <c r="P274" s="146"/>
      <c r="Q274" s="146"/>
      <c r="S274" s="141"/>
      <c r="T274" s="146"/>
      <c r="U274" s="146"/>
      <c r="V274" s="146"/>
    </row>
    <row r="275" spans="15:22" ht="11.25">
      <c r="O275" s="146"/>
      <c r="P275" s="146"/>
      <c r="Q275" s="146"/>
      <c r="S275" s="141"/>
      <c r="T275" s="146"/>
      <c r="U275" s="146"/>
      <c r="V275" s="146"/>
    </row>
    <row r="276" spans="15:22" ht="11.25">
      <c r="O276" s="146"/>
      <c r="P276" s="146"/>
      <c r="Q276" s="146"/>
      <c r="S276" s="141"/>
      <c r="T276" s="146"/>
      <c r="U276" s="146"/>
      <c r="V276" s="146"/>
    </row>
    <row r="277" spans="15:22" ht="11.25">
      <c r="O277" s="146"/>
      <c r="P277" s="146"/>
      <c r="Q277" s="146"/>
      <c r="S277" s="141"/>
      <c r="T277" s="146"/>
      <c r="U277" s="146"/>
      <c r="V277" s="146"/>
    </row>
    <row r="278" spans="15:22" ht="11.25">
      <c r="O278" s="146"/>
      <c r="P278" s="146"/>
      <c r="Q278" s="146"/>
      <c r="S278" s="141"/>
      <c r="T278" s="146"/>
      <c r="U278" s="146"/>
      <c r="V278" s="146"/>
    </row>
    <row r="279" spans="15:22" ht="11.25">
      <c r="O279" s="146"/>
      <c r="P279" s="146"/>
      <c r="Q279" s="146"/>
      <c r="S279" s="141"/>
      <c r="T279" s="146"/>
      <c r="U279" s="146"/>
      <c r="V279" s="146"/>
    </row>
    <row r="280" spans="15:22" ht="11.25">
      <c r="O280" s="146"/>
      <c r="P280" s="146"/>
      <c r="Q280" s="146"/>
      <c r="S280" s="141"/>
      <c r="T280" s="146"/>
      <c r="U280" s="146"/>
      <c r="V280" s="146"/>
    </row>
    <row r="281" spans="15:22" ht="11.25">
      <c r="O281" s="146"/>
      <c r="P281" s="146"/>
      <c r="Q281" s="146"/>
      <c r="S281" s="141"/>
      <c r="T281" s="146"/>
      <c r="U281" s="146"/>
      <c r="V281" s="146"/>
    </row>
    <row r="282" spans="15:22" ht="11.25">
      <c r="O282" s="146"/>
      <c r="P282" s="146"/>
      <c r="Q282" s="146"/>
      <c r="S282" s="141"/>
      <c r="T282" s="146"/>
      <c r="U282" s="146"/>
      <c r="V282" s="146"/>
    </row>
    <row r="283" spans="15:22" ht="11.25">
      <c r="O283" s="146"/>
      <c r="P283" s="146"/>
      <c r="Q283" s="146"/>
      <c r="S283" s="141"/>
      <c r="T283" s="146"/>
      <c r="U283" s="146"/>
      <c r="V283" s="146"/>
    </row>
    <row r="284" spans="15:22" ht="11.25">
      <c r="O284" s="146"/>
      <c r="P284" s="146"/>
      <c r="Q284" s="146"/>
      <c r="S284" s="141"/>
      <c r="T284" s="146"/>
      <c r="U284" s="146"/>
      <c r="V284" s="146"/>
    </row>
    <row r="285" spans="15:22" ht="11.25">
      <c r="O285" s="146"/>
      <c r="P285" s="146"/>
      <c r="Q285" s="146"/>
      <c r="S285" s="141"/>
      <c r="T285" s="146"/>
      <c r="U285" s="146"/>
      <c r="V285" s="146"/>
    </row>
    <row r="286" spans="15:22" ht="11.25">
      <c r="O286" s="146"/>
      <c r="P286" s="146"/>
      <c r="Q286" s="146"/>
      <c r="S286" s="141"/>
      <c r="T286" s="146"/>
      <c r="U286" s="146"/>
      <c r="V286" s="146"/>
    </row>
    <row r="287" spans="15:22" ht="11.25">
      <c r="O287" s="146"/>
      <c r="P287" s="146"/>
      <c r="Q287" s="146"/>
      <c r="S287" s="141"/>
      <c r="T287" s="146"/>
      <c r="U287" s="146"/>
      <c r="V287" s="146"/>
    </row>
    <row r="288" spans="15:22" ht="11.25">
      <c r="O288" s="146"/>
      <c r="P288" s="146"/>
      <c r="Q288" s="146"/>
      <c r="S288" s="141"/>
      <c r="T288" s="146"/>
      <c r="U288" s="146"/>
      <c r="V288" s="146"/>
    </row>
    <row r="289" spans="15:22" ht="11.25">
      <c r="O289" s="146"/>
      <c r="P289" s="146"/>
      <c r="Q289" s="146"/>
      <c r="S289" s="141"/>
      <c r="T289" s="146"/>
      <c r="U289" s="146"/>
      <c r="V289" s="146"/>
    </row>
    <row r="290" spans="15:22" ht="11.25">
      <c r="O290" s="146"/>
      <c r="P290" s="146"/>
      <c r="Q290" s="146"/>
      <c r="S290" s="141"/>
      <c r="T290" s="146"/>
      <c r="U290" s="146"/>
      <c r="V290" s="146"/>
    </row>
    <row r="291" spans="15:22" ht="11.25">
      <c r="O291" s="146"/>
      <c r="P291" s="146"/>
      <c r="Q291" s="146"/>
      <c r="S291" s="141"/>
      <c r="T291" s="146"/>
      <c r="U291" s="146"/>
      <c r="V291" s="146"/>
    </row>
    <row r="292" spans="15:22" ht="11.25">
      <c r="O292" s="146"/>
      <c r="P292" s="146"/>
      <c r="Q292" s="146"/>
      <c r="S292" s="141"/>
      <c r="T292" s="146"/>
      <c r="U292" s="146"/>
      <c r="V292" s="146"/>
    </row>
    <row r="293" spans="15:22" ht="11.25">
      <c r="O293" s="146"/>
      <c r="P293" s="146"/>
      <c r="Q293" s="146"/>
      <c r="S293" s="141"/>
      <c r="T293" s="146"/>
      <c r="U293" s="146"/>
      <c r="V293" s="146"/>
    </row>
    <row r="294" spans="15:22" ht="11.25">
      <c r="O294" s="146"/>
      <c r="P294" s="146"/>
      <c r="Q294" s="146"/>
      <c r="S294" s="141"/>
      <c r="T294" s="146"/>
      <c r="U294" s="146"/>
      <c r="V294" s="146"/>
    </row>
    <row r="295" spans="15:22" ht="11.25">
      <c r="O295" s="146"/>
      <c r="P295" s="146"/>
      <c r="Q295" s="146"/>
      <c r="S295" s="141"/>
      <c r="T295" s="146"/>
      <c r="U295" s="146"/>
      <c r="V295" s="146"/>
    </row>
    <row r="296" spans="15:22" ht="11.25">
      <c r="O296" s="146"/>
      <c r="P296" s="146"/>
      <c r="Q296" s="146"/>
      <c r="S296" s="141"/>
      <c r="T296" s="146"/>
      <c r="U296" s="146"/>
      <c r="V296" s="146"/>
    </row>
    <row r="297" spans="15:22" ht="11.25">
      <c r="O297" s="146"/>
      <c r="P297" s="146"/>
      <c r="Q297" s="146"/>
      <c r="S297" s="141"/>
      <c r="T297" s="146"/>
      <c r="U297" s="146"/>
      <c r="V297" s="146"/>
    </row>
    <row r="298" spans="15:22" ht="11.25">
      <c r="O298" s="146"/>
      <c r="P298" s="146"/>
      <c r="Q298" s="146"/>
      <c r="S298" s="141"/>
      <c r="T298" s="146"/>
      <c r="U298" s="146"/>
      <c r="V298" s="146"/>
    </row>
    <row r="299" spans="15:22" ht="11.25">
      <c r="O299" s="146"/>
      <c r="P299" s="146"/>
      <c r="Q299" s="146"/>
      <c r="S299" s="141"/>
      <c r="T299" s="146"/>
      <c r="U299" s="146"/>
      <c r="V299" s="146"/>
    </row>
    <row r="300" spans="15:22" ht="11.25">
      <c r="O300" s="146"/>
      <c r="P300" s="146"/>
      <c r="Q300" s="146"/>
      <c r="S300" s="141"/>
      <c r="T300" s="146"/>
      <c r="U300" s="146"/>
      <c r="V300" s="146"/>
    </row>
    <row r="301" spans="15:22" ht="11.25">
      <c r="O301" s="146"/>
      <c r="P301" s="146"/>
      <c r="Q301" s="146"/>
      <c r="S301" s="141"/>
      <c r="T301" s="146"/>
      <c r="U301" s="146"/>
      <c r="V301" s="146"/>
    </row>
    <row r="302" spans="15:22" ht="11.25">
      <c r="O302" s="146"/>
      <c r="P302" s="146"/>
      <c r="Q302" s="146"/>
      <c r="S302" s="141"/>
      <c r="T302" s="146"/>
      <c r="U302" s="146"/>
      <c r="V302" s="146"/>
    </row>
    <row r="303" spans="15:22" ht="11.25">
      <c r="O303" s="146"/>
      <c r="P303" s="146"/>
      <c r="Q303" s="146"/>
      <c r="S303" s="141"/>
      <c r="T303" s="146"/>
      <c r="U303" s="146"/>
      <c r="V303" s="146"/>
    </row>
    <row r="304" spans="15:22" ht="11.25">
      <c r="O304" s="146"/>
      <c r="P304" s="146"/>
      <c r="Q304" s="146"/>
      <c r="S304" s="141"/>
      <c r="T304" s="146"/>
      <c r="U304" s="146"/>
      <c r="V304" s="146"/>
    </row>
    <row r="305" spans="15:22" ht="11.25">
      <c r="O305" s="146"/>
      <c r="P305" s="146"/>
      <c r="Q305" s="146"/>
      <c r="S305" s="141"/>
      <c r="T305" s="146"/>
      <c r="U305" s="146"/>
      <c r="V305" s="146"/>
    </row>
    <row r="306" spans="15:22" ht="11.25">
      <c r="O306" s="146"/>
      <c r="P306" s="146"/>
      <c r="Q306" s="146"/>
      <c r="S306" s="141"/>
      <c r="T306" s="146"/>
      <c r="U306" s="146"/>
      <c r="V306" s="146"/>
    </row>
    <row r="307" spans="15:22" ht="11.25">
      <c r="O307" s="146"/>
      <c r="P307" s="146"/>
      <c r="Q307" s="146"/>
      <c r="S307" s="141"/>
      <c r="T307" s="146"/>
      <c r="U307" s="146"/>
      <c r="V307" s="146"/>
    </row>
    <row r="308" spans="15:22" ht="11.25">
      <c r="O308" s="146"/>
      <c r="P308" s="146"/>
      <c r="Q308" s="146"/>
      <c r="S308" s="141"/>
      <c r="T308" s="146"/>
      <c r="U308" s="146"/>
      <c r="V308" s="146"/>
    </row>
    <row r="309" spans="15:22" ht="11.25">
      <c r="O309" s="146"/>
      <c r="P309" s="146"/>
      <c r="Q309" s="146"/>
      <c r="S309" s="141"/>
      <c r="T309" s="146"/>
      <c r="U309" s="146"/>
      <c r="V309" s="146"/>
    </row>
    <row r="310" spans="15:22" ht="11.25">
      <c r="O310" s="146"/>
      <c r="P310" s="146"/>
      <c r="Q310" s="146"/>
      <c r="S310" s="141"/>
      <c r="T310" s="146"/>
      <c r="U310" s="146"/>
      <c r="V310" s="146"/>
    </row>
    <row r="311" spans="15:22" ht="11.25">
      <c r="O311" s="146"/>
      <c r="P311" s="146"/>
      <c r="Q311" s="146"/>
      <c r="S311" s="141"/>
      <c r="T311" s="146"/>
      <c r="U311" s="146"/>
      <c r="V311" s="146"/>
    </row>
    <row r="312" spans="15:22" ht="11.25">
      <c r="O312" s="146"/>
      <c r="P312" s="146"/>
      <c r="Q312" s="146"/>
      <c r="S312" s="141"/>
      <c r="T312" s="146"/>
      <c r="U312" s="146"/>
      <c r="V312" s="146"/>
    </row>
    <row r="313" spans="15:22" ht="11.25">
      <c r="O313" s="146"/>
      <c r="P313" s="146"/>
      <c r="Q313" s="146"/>
      <c r="S313" s="141"/>
      <c r="T313" s="146"/>
      <c r="U313" s="146"/>
      <c r="V313" s="146"/>
    </row>
    <row r="314" spans="15:22" ht="11.25">
      <c r="O314" s="146"/>
      <c r="P314" s="146"/>
      <c r="Q314" s="146"/>
      <c r="S314" s="141"/>
      <c r="T314" s="146"/>
      <c r="U314" s="146"/>
      <c r="V314" s="146"/>
    </row>
    <row r="315" spans="15:22" ht="11.25">
      <c r="O315" s="146"/>
      <c r="P315" s="146"/>
      <c r="Q315" s="146"/>
      <c r="S315" s="141"/>
      <c r="T315" s="146"/>
      <c r="U315" s="146"/>
      <c r="V315" s="146"/>
    </row>
    <row r="316" spans="15:22" ht="11.25">
      <c r="O316" s="146"/>
      <c r="P316" s="146"/>
      <c r="Q316" s="146"/>
      <c r="S316" s="141"/>
      <c r="T316" s="146"/>
      <c r="U316" s="146"/>
      <c r="V316" s="146"/>
    </row>
    <row r="317" spans="15:22" ht="11.25">
      <c r="O317" s="146"/>
      <c r="P317" s="146"/>
      <c r="Q317" s="146"/>
      <c r="S317" s="141"/>
      <c r="T317" s="146"/>
      <c r="U317" s="146"/>
      <c r="V317" s="146"/>
    </row>
    <row r="318" spans="15:22" ht="11.25">
      <c r="O318" s="146"/>
      <c r="P318" s="146"/>
      <c r="Q318" s="146"/>
      <c r="S318" s="141"/>
      <c r="T318" s="146"/>
      <c r="U318" s="146"/>
      <c r="V318" s="146"/>
    </row>
    <row r="319" spans="15:22" ht="11.25">
      <c r="O319" s="146"/>
      <c r="P319" s="146"/>
      <c r="Q319" s="146"/>
      <c r="S319" s="141"/>
      <c r="T319" s="146"/>
      <c r="U319" s="146"/>
      <c r="V319" s="146"/>
    </row>
    <row r="320" spans="15:22" ht="11.25">
      <c r="O320" s="146"/>
      <c r="P320" s="146"/>
      <c r="Q320" s="146"/>
      <c r="S320" s="141"/>
      <c r="T320" s="146"/>
      <c r="U320" s="146"/>
      <c r="V320" s="146"/>
    </row>
    <row r="321" spans="15:22" ht="11.25">
      <c r="O321" s="146"/>
      <c r="P321" s="146"/>
      <c r="Q321" s="146"/>
      <c r="S321" s="141"/>
      <c r="T321" s="146"/>
      <c r="U321" s="146"/>
      <c r="V321" s="146"/>
    </row>
    <row r="322" spans="15:22" ht="11.25">
      <c r="O322" s="146"/>
      <c r="P322" s="146"/>
      <c r="Q322" s="146"/>
      <c r="S322" s="141"/>
      <c r="T322" s="146"/>
      <c r="U322" s="146"/>
      <c r="V322" s="146"/>
    </row>
    <row r="323" spans="15:22" ht="11.25">
      <c r="O323" s="146"/>
      <c r="P323" s="146"/>
      <c r="Q323" s="146"/>
      <c r="S323" s="141"/>
      <c r="T323" s="146"/>
      <c r="U323" s="146"/>
      <c r="V323" s="146"/>
    </row>
    <row r="324" spans="15:22" ht="11.25">
      <c r="O324" s="146"/>
      <c r="P324" s="146"/>
      <c r="Q324" s="146"/>
      <c r="S324" s="141"/>
      <c r="T324" s="146"/>
      <c r="U324" s="146"/>
      <c r="V324" s="146"/>
    </row>
    <row r="325" spans="15:22" ht="11.25">
      <c r="O325" s="146"/>
      <c r="P325" s="146"/>
      <c r="Q325" s="146"/>
      <c r="S325" s="141"/>
      <c r="T325" s="146"/>
      <c r="U325" s="146"/>
      <c r="V325" s="146"/>
    </row>
    <row r="326" spans="15:22" ht="11.25">
      <c r="O326" s="146"/>
      <c r="P326" s="146"/>
      <c r="Q326" s="146"/>
      <c r="S326" s="141"/>
      <c r="T326" s="146"/>
      <c r="U326" s="146"/>
      <c r="V326" s="146"/>
    </row>
    <row r="327" spans="15:22" ht="11.25">
      <c r="O327" s="146"/>
      <c r="P327" s="146"/>
      <c r="Q327" s="146"/>
      <c r="S327" s="141"/>
      <c r="T327" s="146"/>
      <c r="U327" s="146"/>
      <c r="V327" s="146"/>
    </row>
    <row r="328" spans="15:22" ht="11.25">
      <c r="O328" s="146"/>
      <c r="P328" s="146"/>
      <c r="Q328" s="146"/>
      <c r="S328" s="141"/>
      <c r="T328" s="146"/>
      <c r="U328" s="146"/>
      <c r="V328" s="146"/>
    </row>
    <row r="329" spans="15:22" ht="11.25">
      <c r="O329" s="146"/>
      <c r="P329" s="146"/>
      <c r="Q329" s="146"/>
      <c r="S329" s="141"/>
      <c r="T329" s="146"/>
      <c r="U329" s="146"/>
      <c r="V329" s="146"/>
    </row>
    <row r="330" spans="15:22" ht="11.25">
      <c r="O330" s="146"/>
      <c r="P330" s="146"/>
      <c r="Q330" s="146"/>
      <c r="S330" s="141"/>
      <c r="T330" s="146"/>
      <c r="U330" s="146"/>
      <c r="V330" s="146"/>
    </row>
    <row r="331" spans="15:22" ht="11.25">
      <c r="O331" s="146"/>
      <c r="P331" s="146"/>
      <c r="Q331" s="146"/>
      <c r="S331" s="141"/>
      <c r="T331" s="146"/>
      <c r="U331" s="146"/>
      <c r="V331" s="146"/>
    </row>
    <row r="332" spans="15:22" ht="11.25">
      <c r="O332" s="146"/>
      <c r="P332" s="146"/>
      <c r="Q332" s="146"/>
      <c r="S332" s="141"/>
      <c r="T332" s="146"/>
      <c r="U332" s="146"/>
      <c r="V332" s="146"/>
    </row>
    <row r="333" spans="15:22" ht="11.25">
      <c r="O333" s="146"/>
      <c r="P333" s="146"/>
      <c r="Q333" s="146"/>
      <c r="S333" s="141"/>
      <c r="T333" s="146"/>
      <c r="U333" s="146"/>
      <c r="V333" s="146"/>
    </row>
    <row r="334" spans="15:22" ht="11.25">
      <c r="O334" s="146"/>
      <c r="P334" s="146"/>
      <c r="Q334" s="146"/>
      <c r="S334" s="141"/>
      <c r="T334" s="146"/>
      <c r="U334" s="146"/>
      <c r="V334" s="146"/>
    </row>
    <row r="335" spans="15:22" ht="11.25">
      <c r="O335" s="146"/>
      <c r="P335" s="146"/>
      <c r="Q335" s="146"/>
      <c r="S335" s="141"/>
      <c r="T335" s="146"/>
      <c r="U335" s="146"/>
      <c r="V335" s="146"/>
    </row>
    <row r="336" spans="15:22" ht="11.25">
      <c r="O336" s="146"/>
      <c r="P336" s="146"/>
      <c r="Q336" s="146"/>
      <c r="S336" s="141"/>
      <c r="T336" s="146"/>
      <c r="U336" s="146"/>
      <c r="V336" s="146"/>
    </row>
    <row r="337" spans="15:22" ht="11.25">
      <c r="O337" s="146"/>
      <c r="P337" s="146"/>
      <c r="Q337" s="146"/>
      <c r="S337" s="141"/>
      <c r="T337" s="146"/>
      <c r="U337" s="146"/>
      <c r="V337" s="146"/>
    </row>
    <row r="338" spans="15:22" ht="11.25">
      <c r="O338" s="146"/>
      <c r="P338" s="146"/>
      <c r="Q338" s="146"/>
      <c r="S338" s="141"/>
      <c r="T338" s="146"/>
      <c r="U338" s="146"/>
      <c r="V338" s="146"/>
    </row>
    <row r="339" spans="15:22" ht="11.25">
      <c r="O339" s="146"/>
      <c r="P339" s="146"/>
      <c r="Q339" s="146"/>
      <c r="S339" s="141"/>
      <c r="T339" s="146"/>
      <c r="U339" s="146"/>
      <c r="V339" s="146"/>
    </row>
    <row r="340" spans="15:22" ht="11.25">
      <c r="O340" s="146"/>
      <c r="P340" s="146"/>
      <c r="Q340" s="146"/>
      <c r="S340" s="141"/>
      <c r="T340" s="146"/>
      <c r="U340" s="146"/>
      <c r="V340" s="146"/>
    </row>
    <row r="341" spans="15:22" ht="11.25">
      <c r="O341" s="146"/>
      <c r="P341" s="146"/>
      <c r="Q341" s="146"/>
      <c r="S341" s="141"/>
      <c r="T341" s="146"/>
      <c r="U341" s="146"/>
      <c r="V341" s="146"/>
    </row>
    <row r="342" spans="15:22" ht="11.25">
      <c r="O342" s="146"/>
      <c r="P342" s="146"/>
      <c r="Q342" s="146"/>
      <c r="S342" s="141"/>
      <c r="T342" s="146"/>
      <c r="U342" s="146"/>
      <c r="V342" s="146"/>
    </row>
    <row r="343" spans="15:22" ht="11.25">
      <c r="O343" s="146"/>
      <c r="P343" s="146"/>
      <c r="Q343" s="146"/>
      <c r="S343" s="141"/>
      <c r="T343" s="146"/>
      <c r="U343" s="146"/>
      <c r="V343" s="146"/>
    </row>
    <row r="344" spans="15:22" ht="11.25">
      <c r="O344" s="146"/>
      <c r="P344" s="146"/>
      <c r="Q344" s="146"/>
      <c r="S344" s="141"/>
      <c r="T344" s="146"/>
      <c r="U344" s="146"/>
      <c r="V344" s="146"/>
    </row>
    <row r="345" spans="15:22" ht="11.25">
      <c r="O345" s="146"/>
      <c r="P345" s="146"/>
      <c r="Q345" s="146"/>
      <c r="S345" s="141"/>
      <c r="T345" s="146"/>
      <c r="U345" s="146"/>
      <c r="V345" s="146"/>
    </row>
    <row r="346" spans="15:22" ht="11.25">
      <c r="O346" s="146"/>
      <c r="P346" s="146"/>
      <c r="Q346" s="146"/>
      <c r="S346" s="141"/>
      <c r="T346" s="146"/>
      <c r="U346" s="146"/>
      <c r="V346" s="146"/>
    </row>
    <row r="347" spans="15:22" ht="11.25">
      <c r="O347" s="146"/>
      <c r="P347" s="146"/>
      <c r="Q347" s="146"/>
      <c r="S347" s="141"/>
      <c r="T347" s="146"/>
      <c r="U347" s="146"/>
      <c r="V347" s="146"/>
    </row>
    <row r="348" spans="15:22" ht="11.25">
      <c r="O348" s="146"/>
      <c r="P348" s="146"/>
      <c r="Q348" s="146"/>
      <c r="S348" s="141"/>
      <c r="T348" s="146"/>
      <c r="U348" s="146"/>
      <c r="V348" s="146"/>
    </row>
    <row r="349" spans="15:22" ht="11.25">
      <c r="O349" s="146"/>
      <c r="P349" s="146"/>
      <c r="Q349" s="146"/>
      <c r="S349" s="141"/>
      <c r="T349" s="146"/>
      <c r="U349" s="146"/>
      <c r="V349" s="146"/>
    </row>
    <row r="350" spans="15:22" ht="11.25">
      <c r="O350" s="146"/>
      <c r="P350" s="146"/>
      <c r="Q350" s="146"/>
      <c r="S350" s="141"/>
      <c r="T350" s="146"/>
      <c r="U350" s="146"/>
      <c r="V350" s="146"/>
    </row>
    <row r="351" spans="15:22" ht="11.25">
      <c r="O351" s="146"/>
      <c r="P351" s="146"/>
      <c r="Q351" s="146"/>
      <c r="S351" s="141"/>
      <c r="T351" s="146"/>
      <c r="U351" s="146"/>
      <c r="V351" s="146"/>
    </row>
    <row r="352" spans="15:22" ht="11.25">
      <c r="O352" s="146"/>
      <c r="P352" s="146"/>
      <c r="Q352" s="146"/>
      <c r="S352" s="141"/>
      <c r="T352" s="146"/>
      <c r="U352" s="146"/>
      <c r="V352" s="146"/>
    </row>
    <row r="353" spans="15:22" ht="11.25">
      <c r="O353" s="146"/>
      <c r="P353" s="146"/>
      <c r="Q353" s="146"/>
      <c r="S353" s="141"/>
      <c r="T353" s="146"/>
      <c r="U353" s="146"/>
      <c r="V353" s="146"/>
    </row>
    <row r="354" spans="15:22" ht="11.25">
      <c r="O354" s="146"/>
      <c r="P354" s="146"/>
      <c r="Q354" s="146"/>
      <c r="S354" s="141"/>
      <c r="T354" s="146"/>
      <c r="U354" s="146"/>
      <c r="V354" s="146"/>
    </row>
    <row r="355" spans="15:22" ht="11.25">
      <c r="O355" s="146"/>
      <c r="P355" s="146"/>
      <c r="Q355" s="146"/>
      <c r="S355" s="141"/>
      <c r="T355" s="146"/>
      <c r="U355" s="146"/>
      <c r="V355" s="146"/>
    </row>
    <row r="356" spans="15:22" ht="11.25">
      <c r="O356" s="146"/>
      <c r="P356" s="146"/>
      <c r="Q356" s="146"/>
      <c r="S356" s="141"/>
      <c r="T356" s="146"/>
      <c r="U356" s="146"/>
      <c r="V356" s="146"/>
    </row>
    <row r="357" spans="15:22" ht="11.25">
      <c r="O357" s="146"/>
      <c r="P357" s="146"/>
      <c r="Q357" s="146"/>
      <c r="S357" s="141"/>
      <c r="T357" s="146"/>
      <c r="U357" s="146"/>
      <c r="V357" s="146"/>
    </row>
    <row r="358" spans="15:22" ht="11.25">
      <c r="O358" s="146"/>
      <c r="P358" s="146"/>
      <c r="Q358" s="146"/>
      <c r="S358" s="141"/>
      <c r="T358" s="146"/>
      <c r="U358" s="146"/>
      <c r="V358" s="146"/>
    </row>
    <row r="359" spans="15:22" ht="11.25">
      <c r="O359" s="146"/>
      <c r="P359" s="146"/>
      <c r="Q359" s="146"/>
      <c r="S359" s="141"/>
      <c r="T359" s="146"/>
      <c r="U359" s="146"/>
      <c r="V359" s="146"/>
    </row>
    <row r="360" spans="15:22" ht="11.25">
      <c r="O360" s="146"/>
      <c r="P360" s="146"/>
      <c r="Q360" s="146"/>
      <c r="S360" s="141"/>
      <c r="T360" s="146"/>
      <c r="U360" s="146"/>
      <c r="V360" s="146"/>
    </row>
    <row r="361" spans="15:22" ht="11.25">
      <c r="O361" s="146"/>
      <c r="P361" s="146"/>
      <c r="Q361" s="146"/>
      <c r="S361" s="141"/>
      <c r="T361" s="146"/>
      <c r="U361" s="146"/>
      <c r="V361" s="146"/>
    </row>
    <row r="362" spans="15:22" ht="11.25">
      <c r="O362" s="146"/>
      <c r="P362" s="146"/>
      <c r="Q362" s="146"/>
      <c r="S362" s="141"/>
      <c r="T362" s="146"/>
      <c r="U362" s="146"/>
      <c r="V362" s="146"/>
    </row>
    <row r="363" spans="15:22" ht="11.25">
      <c r="O363" s="146"/>
      <c r="P363" s="146"/>
      <c r="Q363" s="146"/>
      <c r="S363" s="141"/>
      <c r="T363" s="146"/>
      <c r="U363" s="146"/>
      <c r="V363" s="146"/>
    </row>
    <row r="364" spans="15:22" ht="11.25">
      <c r="O364" s="146"/>
      <c r="P364" s="146"/>
      <c r="Q364" s="146"/>
      <c r="S364" s="141"/>
      <c r="T364" s="146"/>
      <c r="U364" s="146"/>
      <c r="V364" s="146"/>
    </row>
    <row r="365" spans="15:22" ht="11.25">
      <c r="O365" s="146"/>
      <c r="P365" s="146"/>
      <c r="Q365" s="146"/>
      <c r="S365" s="141"/>
      <c r="T365" s="146"/>
      <c r="U365" s="146"/>
      <c r="V365" s="146"/>
    </row>
    <row r="366" spans="15:22" ht="11.25">
      <c r="O366" s="146"/>
      <c r="P366" s="146"/>
      <c r="Q366" s="146"/>
      <c r="S366" s="141"/>
      <c r="T366" s="146"/>
      <c r="U366" s="146"/>
      <c r="V366" s="146"/>
    </row>
    <row r="367" spans="15:22" ht="11.25">
      <c r="O367" s="146"/>
      <c r="P367" s="146"/>
      <c r="Q367" s="146"/>
      <c r="S367" s="141"/>
      <c r="T367" s="146"/>
      <c r="U367" s="146"/>
      <c r="V367" s="146"/>
    </row>
    <row r="368" spans="15:22" ht="11.25">
      <c r="O368" s="146"/>
      <c r="P368" s="146"/>
      <c r="Q368" s="146"/>
      <c r="S368" s="141"/>
      <c r="T368" s="146"/>
      <c r="U368" s="146"/>
      <c r="V368" s="146"/>
    </row>
    <row r="369" spans="15:22" ht="11.25">
      <c r="O369" s="146"/>
      <c r="P369" s="146"/>
      <c r="Q369" s="146"/>
      <c r="S369" s="141"/>
      <c r="T369" s="146"/>
      <c r="U369" s="146"/>
      <c r="V369" s="146"/>
    </row>
    <row r="370" spans="15:22" ht="11.25">
      <c r="O370" s="146"/>
      <c r="P370" s="146"/>
      <c r="Q370" s="146"/>
      <c r="S370" s="141"/>
      <c r="T370" s="146"/>
      <c r="U370" s="146"/>
      <c r="V370" s="146"/>
    </row>
    <row r="371" spans="15:22" ht="11.25">
      <c r="O371" s="146"/>
      <c r="P371" s="146"/>
      <c r="Q371" s="146"/>
      <c r="S371" s="141"/>
      <c r="T371" s="146"/>
      <c r="U371" s="146"/>
      <c r="V371" s="146"/>
    </row>
    <row r="372" spans="15:22" ht="11.25">
      <c r="O372" s="146"/>
      <c r="P372" s="146"/>
      <c r="Q372" s="146"/>
      <c r="S372" s="141"/>
      <c r="T372" s="146"/>
      <c r="U372" s="146"/>
      <c r="V372" s="146"/>
    </row>
    <row r="373" spans="15:22" ht="11.25">
      <c r="O373" s="146"/>
      <c r="P373" s="146"/>
      <c r="Q373" s="146"/>
      <c r="S373" s="141"/>
      <c r="T373" s="146"/>
      <c r="U373" s="146"/>
      <c r="V373" s="146"/>
    </row>
    <row r="374" spans="15:22" ht="11.25">
      <c r="O374" s="146"/>
      <c r="P374" s="146"/>
      <c r="Q374" s="146"/>
      <c r="S374" s="141"/>
      <c r="T374" s="146"/>
      <c r="U374" s="146"/>
      <c r="V374" s="146"/>
    </row>
    <row r="375" spans="15:22" ht="11.25">
      <c r="O375" s="146"/>
      <c r="P375" s="146"/>
      <c r="Q375" s="146"/>
      <c r="S375" s="141"/>
      <c r="T375" s="146"/>
      <c r="U375" s="146"/>
      <c r="V375" s="146"/>
    </row>
    <row r="376" spans="15:22" ht="11.25">
      <c r="O376" s="146"/>
      <c r="P376" s="146"/>
      <c r="Q376" s="146"/>
      <c r="S376" s="141"/>
      <c r="T376" s="146"/>
      <c r="U376" s="146"/>
      <c r="V376" s="146"/>
    </row>
    <row r="377" spans="15:22" ht="11.25">
      <c r="O377" s="146"/>
      <c r="P377" s="146"/>
      <c r="Q377" s="146"/>
      <c r="S377" s="141"/>
      <c r="T377" s="146"/>
      <c r="U377" s="146"/>
      <c r="V377" s="146"/>
    </row>
    <row r="378" spans="15:22" ht="11.25">
      <c r="O378" s="146"/>
      <c r="P378" s="146"/>
      <c r="Q378" s="146"/>
      <c r="S378" s="141"/>
      <c r="T378" s="146"/>
      <c r="U378" s="146"/>
      <c r="V378" s="146"/>
    </row>
    <row r="379" spans="15:22" ht="11.25">
      <c r="O379" s="146"/>
      <c r="P379" s="146"/>
      <c r="Q379" s="146"/>
      <c r="S379" s="141"/>
      <c r="T379" s="146"/>
      <c r="U379" s="146"/>
      <c r="V379" s="146"/>
    </row>
    <row r="380" spans="15:22" ht="11.25">
      <c r="O380" s="146"/>
      <c r="P380" s="146"/>
      <c r="Q380" s="146"/>
      <c r="S380" s="141"/>
      <c r="T380" s="146"/>
      <c r="U380" s="146"/>
      <c r="V380" s="146"/>
    </row>
    <row r="381" spans="15:22" ht="11.25">
      <c r="O381" s="146"/>
      <c r="P381" s="146"/>
      <c r="Q381" s="146"/>
      <c r="S381" s="141"/>
      <c r="T381" s="146"/>
      <c r="U381" s="146"/>
      <c r="V381" s="146"/>
    </row>
    <row r="382" spans="15:22" ht="11.25">
      <c r="O382" s="146"/>
      <c r="P382" s="146"/>
      <c r="Q382" s="146"/>
      <c r="S382" s="141"/>
      <c r="T382" s="146"/>
      <c r="U382" s="146"/>
      <c r="V382" s="146"/>
    </row>
    <row r="383" spans="15:22" ht="11.25">
      <c r="O383" s="146"/>
      <c r="P383" s="146"/>
      <c r="Q383" s="146"/>
      <c r="S383" s="141"/>
      <c r="T383" s="146"/>
      <c r="U383" s="146"/>
      <c r="V383" s="146"/>
    </row>
    <row r="384" spans="15:22" ht="11.25">
      <c r="O384" s="146"/>
      <c r="P384" s="146"/>
      <c r="Q384" s="146"/>
      <c r="S384" s="141"/>
      <c r="T384" s="146"/>
      <c r="U384" s="146"/>
      <c r="V384" s="146"/>
    </row>
    <row r="385" spans="15:22" ht="11.25">
      <c r="O385" s="146"/>
      <c r="P385" s="146"/>
      <c r="Q385" s="146"/>
      <c r="S385" s="141"/>
      <c r="T385" s="146"/>
      <c r="U385" s="146"/>
      <c r="V385" s="146"/>
    </row>
    <row r="386" spans="15:22" ht="11.25">
      <c r="O386" s="146"/>
      <c r="P386" s="146"/>
      <c r="Q386" s="146"/>
      <c r="S386" s="141"/>
      <c r="T386" s="146"/>
      <c r="U386" s="146"/>
      <c r="V386" s="146"/>
    </row>
    <row r="387" spans="15:22" ht="11.25">
      <c r="O387" s="146"/>
      <c r="P387" s="146"/>
      <c r="Q387" s="146"/>
      <c r="S387" s="141"/>
      <c r="T387" s="146"/>
      <c r="U387" s="146"/>
      <c r="V387" s="146"/>
    </row>
    <row r="388" spans="15:22" ht="11.25">
      <c r="O388" s="146"/>
      <c r="P388" s="146"/>
      <c r="Q388" s="146"/>
      <c r="S388" s="141"/>
      <c r="T388" s="146"/>
      <c r="U388" s="146"/>
      <c r="V388" s="146"/>
    </row>
    <row r="389" spans="15:22" ht="11.25">
      <c r="O389" s="146"/>
      <c r="P389" s="146"/>
      <c r="Q389" s="146"/>
      <c r="S389" s="141"/>
      <c r="T389" s="146"/>
      <c r="U389" s="146"/>
      <c r="V389" s="146"/>
    </row>
    <row r="390" spans="15:22" ht="11.25">
      <c r="O390" s="146"/>
      <c r="P390" s="146"/>
      <c r="Q390" s="146"/>
      <c r="S390" s="141"/>
      <c r="T390" s="146"/>
      <c r="U390" s="146"/>
      <c r="V390" s="146"/>
    </row>
    <row r="391" spans="15:22" ht="11.25">
      <c r="O391" s="146"/>
      <c r="P391" s="146"/>
      <c r="Q391" s="146"/>
      <c r="S391" s="141"/>
      <c r="T391" s="146"/>
      <c r="U391" s="146"/>
      <c r="V391" s="146"/>
    </row>
    <row r="392" spans="15:22" ht="11.25">
      <c r="O392" s="146"/>
      <c r="P392" s="146"/>
      <c r="Q392" s="146"/>
      <c r="S392" s="141"/>
      <c r="T392" s="146"/>
      <c r="U392" s="146"/>
      <c r="V392" s="146"/>
    </row>
    <row r="393" spans="15:22" ht="11.25">
      <c r="O393" s="146"/>
      <c r="P393" s="146"/>
      <c r="Q393" s="146"/>
      <c r="S393" s="141"/>
      <c r="T393" s="146"/>
      <c r="U393" s="146"/>
      <c r="V393" s="146"/>
    </row>
    <row r="394" spans="15:22" ht="11.25">
      <c r="O394" s="146"/>
      <c r="P394" s="146"/>
      <c r="Q394" s="146"/>
      <c r="S394" s="141"/>
      <c r="T394" s="146"/>
      <c r="U394" s="146"/>
      <c r="V394" s="146"/>
    </row>
    <row r="395" spans="15:22" ht="11.25">
      <c r="O395" s="146"/>
      <c r="P395" s="146"/>
      <c r="Q395" s="146"/>
      <c r="S395" s="141"/>
      <c r="T395" s="146"/>
      <c r="U395" s="146"/>
      <c r="V395" s="146"/>
    </row>
    <row r="396" spans="15:22" ht="11.25">
      <c r="O396" s="146"/>
      <c r="P396" s="146"/>
      <c r="Q396" s="146"/>
      <c r="S396" s="141"/>
      <c r="T396" s="146"/>
      <c r="U396" s="146"/>
      <c r="V396" s="146"/>
    </row>
    <row r="397" spans="15:22" ht="11.25">
      <c r="O397" s="146"/>
      <c r="P397" s="146"/>
      <c r="Q397" s="146"/>
      <c r="S397" s="141"/>
      <c r="T397" s="146"/>
      <c r="U397" s="146"/>
      <c r="V397" s="146"/>
    </row>
    <row r="398" spans="15:22" ht="11.25">
      <c r="O398" s="146"/>
      <c r="P398" s="146"/>
      <c r="Q398" s="146"/>
      <c r="S398" s="141"/>
      <c r="T398" s="146"/>
      <c r="U398" s="146"/>
      <c r="V398" s="146"/>
    </row>
    <row r="399" spans="15:22" ht="11.25">
      <c r="O399" s="146"/>
      <c r="P399" s="146"/>
      <c r="Q399" s="146"/>
      <c r="S399" s="141"/>
      <c r="T399" s="146"/>
      <c r="U399" s="146"/>
      <c r="V399" s="146"/>
    </row>
    <row r="400" spans="15:22" ht="11.25">
      <c r="O400" s="146"/>
      <c r="P400" s="146"/>
      <c r="Q400" s="146"/>
      <c r="S400" s="141"/>
      <c r="T400" s="146"/>
      <c r="U400" s="146"/>
      <c r="V400" s="146"/>
    </row>
    <row r="401" spans="15:22" ht="11.25">
      <c r="O401" s="146"/>
      <c r="P401" s="146"/>
      <c r="Q401" s="146"/>
      <c r="S401" s="141"/>
      <c r="T401" s="146"/>
      <c r="U401" s="146"/>
      <c r="V401" s="146"/>
    </row>
    <row r="402" spans="15:22" ht="11.25">
      <c r="O402" s="146"/>
      <c r="P402" s="146"/>
      <c r="Q402" s="146"/>
      <c r="S402" s="141"/>
      <c r="T402" s="146"/>
      <c r="U402" s="146"/>
      <c r="V402" s="146"/>
    </row>
    <row r="403" spans="15:22" ht="11.25">
      <c r="O403" s="146"/>
      <c r="P403" s="146"/>
      <c r="Q403" s="146"/>
      <c r="S403" s="141"/>
      <c r="T403" s="146"/>
      <c r="U403" s="146"/>
      <c r="V403" s="146"/>
    </row>
    <row r="404" spans="15:22" ht="11.25">
      <c r="O404" s="146"/>
      <c r="P404" s="146"/>
      <c r="Q404" s="146"/>
      <c r="S404" s="141"/>
      <c r="T404" s="146"/>
      <c r="U404" s="146"/>
      <c r="V404" s="146"/>
    </row>
    <row r="405" spans="15:22" ht="11.25">
      <c r="O405" s="146"/>
      <c r="P405" s="146"/>
      <c r="Q405" s="146"/>
      <c r="S405" s="141"/>
      <c r="T405" s="146"/>
      <c r="U405" s="146"/>
      <c r="V405" s="146"/>
    </row>
    <row r="406" spans="15:22" ht="11.25">
      <c r="O406" s="146"/>
      <c r="P406" s="146"/>
      <c r="Q406" s="146"/>
      <c r="S406" s="141"/>
      <c r="T406" s="146"/>
      <c r="U406" s="146"/>
      <c r="V406" s="146"/>
    </row>
    <row r="407" spans="15:22" ht="11.25">
      <c r="O407" s="146"/>
      <c r="P407" s="146"/>
      <c r="Q407" s="146"/>
      <c r="S407" s="141"/>
      <c r="T407" s="146"/>
      <c r="U407" s="146"/>
      <c r="V407" s="146"/>
    </row>
    <row r="408" spans="15:22" ht="11.25">
      <c r="O408" s="146"/>
      <c r="P408" s="146"/>
      <c r="Q408" s="146"/>
      <c r="S408" s="141"/>
      <c r="T408" s="146"/>
      <c r="U408" s="146"/>
      <c r="V408" s="146"/>
    </row>
    <row r="409" spans="15:22" ht="11.25">
      <c r="O409" s="146"/>
      <c r="P409" s="146"/>
      <c r="Q409" s="146"/>
      <c r="S409" s="141"/>
      <c r="T409" s="146"/>
      <c r="U409" s="146"/>
      <c r="V409" s="146"/>
    </row>
    <row r="410" spans="15:22" ht="11.25">
      <c r="O410" s="146"/>
      <c r="P410" s="146"/>
      <c r="Q410" s="146"/>
      <c r="S410" s="141"/>
      <c r="T410" s="146"/>
      <c r="U410" s="146"/>
      <c r="V410" s="146"/>
    </row>
    <row r="411" spans="15:22" ht="11.25">
      <c r="O411" s="146"/>
      <c r="P411" s="146"/>
      <c r="Q411" s="146"/>
      <c r="S411" s="141"/>
      <c r="T411" s="146"/>
      <c r="U411" s="146"/>
      <c r="V411" s="146"/>
    </row>
    <row r="412" spans="15:22" ht="11.25">
      <c r="O412" s="146"/>
      <c r="P412" s="146"/>
      <c r="Q412" s="146"/>
      <c r="S412" s="141"/>
      <c r="T412" s="146"/>
      <c r="U412" s="146"/>
      <c r="V412" s="146"/>
    </row>
    <row r="413" spans="15:22" ht="11.25">
      <c r="O413" s="146"/>
      <c r="P413" s="146"/>
      <c r="Q413" s="146"/>
      <c r="S413" s="141"/>
      <c r="T413" s="146"/>
      <c r="U413" s="146"/>
      <c r="V413" s="146"/>
    </row>
    <row r="414" spans="15:22" ht="11.25">
      <c r="O414" s="146"/>
      <c r="P414" s="146"/>
      <c r="Q414" s="146"/>
      <c r="S414" s="141"/>
      <c r="T414" s="146"/>
      <c r="U414" s="146"/>
      <c r="V414" s="146"/>
    </row>
    <row r="415" spans="15:22" ht="11.25">
      <c r="O415" s="146"/>
      <c r="P415" s="146"/>
      <c r="Q415" s="146"/>
      <c r="S415" s="141"/>
      <c r="T415" s="146"/>
      <c r="U415" s="146"/>
      <c r="V415" s="146"/>
    </row>
    <row r="416" spans="15:22" ht="11.25">
      <c r="O416" s="146"/>
      <c r="P416" s="146"/>
      <c r="Q416" s="146"/>
      <c r="S416" s="141"/>
      <c r="T416" s="146"/>
      <c r="U416" s="146"/>
      <c r="V416" s="146"/>
    </row>
    <row r="417" spans="15:22" ht="11.25">
      <c r="O417" s="146"/>
      <c r="P417" s="146"/>
      <c r="Q417" s="146"/>
      <c r="S417" s="141"/>
      <c r="T417" s="146"/>
      <c r="U417" s="146"/>
      <c r="V417" s="146"/>
    </row>
    <row r="418" spans="15:22" ht="11.25">
      <c r="O418" s="146"/>
      <c r="P418" s="146"/>
      <c r="Q418" s="146"/>
      <c r="S418" s="141"/>
      <c r="T418" s="146"/>
      <c r="U418" s="146"/>
      <c r="V418" s="146"/>
    </row>
    <row r="419" spans="15:22" ht="11.25">
      <c r="O419" s="146"/>
      <c r="P419" s="146"/>
      <c r="Q419" s="146"/>
      <c r="S419" s="141"/>
      <c r="T419" s="146"/>
      <c r="U419" s="146"/>
      <c r="V419" s="146"/>
    </row>
    <row r="420" spans="15:22" ht="11.25">
      <c r="O420" s="146"/>
      <c r="P420" s="146"/>
      <c r="Q420" s="146"/>
      <c r="S420" s="141"/>
      <c r="T420" s="146"/>
      <c r="U420" s="146"/>
      <c r="V420" s="146"/>
    </row>
    <row r="421" spans="15:22" ht="11.25">
      <c r="O421" s="146"/>
      <c r="P421" s="146"/>
      <c r="Q421" s="146"/>
      <c r="S421" s="141"/>
      <c r="T421" s="146"/>
      <c r="U421" s="146"/>
      <c r="V421" s="146"/>
    </row>
    <row r="422" spans="15:22" ht="11.25">
      <c r="O422" s="146"/>
      <c r="P422" s="146"/>
      <c r="Q422" s="146"/>
      <c r="S422" s="141"/>
      <c r="T422" s="146"/>
      <c r="U422" s="146"/>
      <c r="V422" s="146"/>
    </row>
    <row r="423" spans="15:22" ht="11.25">
      <c r="O423" s="146"/>
      <c r="P423" s="146"/>
      <c r="Q423" s="146"/>
      <c r="S423" s="141"/>
      <c r="T423" s="146"/>
      <c r="U423" s="146"/>
      <c r="V423" s="146"/>
    </row>
    <row r="424" spans="15:22" ht="11.25">
      <c r="O424" s="146"/>
      <c r="P424" s="146"/>
      <c r="Q424" s="146"/>
      <c r="S424" s="141"/>
      <c r="T424" s="146"/>
      <c r="U424" s="146"/>
      <c r="V424" s="146"/>
    </row>
    <row r="425" spans="15:22" ht="11.25">
      <c r="O425" s="146"/>
      <c r="P425" s="146"/>
      <c r="Q425" s="146"/>
      <c r="S425" s="141"/>
      <c r="T425" s="146"/>
      <c r="U425" s="146"/>
      <c r="V425" s="146"/>
    </row>
    <row r="426" spans="15:22" ht="11.25">
      <c r="O426" s="146"/>
      <c r="P426" s="146"/>
      <c r="Q426" s="146"/>
      <c r="S426" s="141"/>
      <c r="T426" s="146"/>
      <c r="U426" s="146"/>
      <c r="V426" s="146"/>
    </row>
    <row r="427" spans="15:22" ht="11.25">
      <c r="O427" s="146"/>
      <c r="P427" s="146"/>
      <c r="Q427" s="146"/>
      <c r="S427" s="141"/>
      <c r="T427" s="146"/>
      <c r="U427" s="146"/>
      <c r="V427" s="146"/>
    </row>
    <row r="428" spans="15:22" ht="11.25">
      <c r="O428" s="146"/>
      <c r="P428" s="146"/>
      <c r="Q428" s="146"/>
      <c r="S428" s="141"/>
      <c r="T428" s="146"/>
      <c r="U428" s="146"/>
      <c r="V428" s="146"/>
    </row>
    <row r="429" spans="15:22" ht="11.25">
      <c r="O429" s="146"/>
      <c r="P429" s="146"/>
      <c r="Q429" s="146"/>
      <c r="S429" s="141"/>
      <c r="T429" s="146"/>
      <c r="U429" s="146"/>
      <c r="V429" s="146"/>
    </row>
    <row r="430" spans="15:22" ht="11.25">
      <c r="O430" s="146"/>
      <c r="P430" s="146"/>
      <c r="Q430" s="146"/>
      <c r="S430" s="141"/>
      <c r="T430" s="146"/>
      <c r="U430" s="146"/>
      <c r="V430" s="146"/>
    </row>
    <row r="431" spans="15:22" ht="11.25">
      <c r="O431" s="146"/>
      <c r="P431" s="146"/>
      <c r="Q431" s="146"/>
      <c r="S431" s="141"/>
      <c r="T431" s="146"/>
      <c r="U431" s="146"/>
      <c r="V431" s="146"/>
    </row>
    <row r="432" spans="15:22" ht="11.25">
      <c r="O432" s="146"/>
      <c r="P432" s="146"/>
      <c r="Q432" s="146"/>
      <c r="S432" s="141"/>
      <c r="T432" s="146"/>
      <c r="U432" s="146"/>
      <c r="V432" s="146"/>
    </row>
    <row r="433" spans="15:22" ht="11.25">
      <c r="O433" s="146"/>
      <c r="P433" s="146"/>
      <c r="Q433" s="146"/>
      <c r="S433" s="141"/>
      <c r="T433" s="146"/>
      <c r="U433" s="146"/>
      <c r="V433" s="146"/>
    </row>
    <row r="434" spans="15:22" ht="11.25">
      <c r="O434" s="146"/>
      <c r="P434" s="146"/>
      <c r="Q434" s="146"/>
      <c r="S434" s="141"/>
      <c r="T434" s="146"/>
      <c r="U434" s="146"/>
      <c r="V434" s="146"/>
    </row>
    <row r="435" spans="15:22" ht="11.25">
      <c r="O435" s="146"/>
      <c r="P435" s="146"/>
      <c r="Q435" s="146"/>
      <c r="S435" s="141"/>
      <c r="T435" s="146"/>
      <c r="U435" s="146"/>
      <c r="V435" s="146"/>
    </row>
    <row r="436" spans="15:22" ht="11.25">
      <c r="O436" s="146"/>
      <c r="P436" s="146"/>
      <c r="Q436" s="146"/>
      <c r="S436" s="141"/>
      <c r="T436" s="146"/>
      <c r="U436" s="146"/>
      <c r="V436" s="146"/>
    </row>
    <row r="437" spans="15:22" ht="11.25">
      <c r="O437" s="146"/>
      <c r="P437" s="146"/>
      <c r="Q437" s="146"/>
      <c r="S437" s="141"/>
      <c r="T437" s="146"/>
      <c r="U437" s="146"/>
      <c r="V437" s="146"/>
    </row>
    <row r="438" spans="15:22" ht="11.25">
      <c r="O438" s="146"/>
      <c r="P438" s="146"/>
      <c r="Q438" s="146"/>
      <c r="S438" s="141"/>
      <c r="T438" s="146"/>
      <c r="U438" s="146"/>
      <c r="V438" s="146"/>
    </row>
    <row r="439" spans="15:22" ht="11.25">
      <c r="O439" s="146"/>
      <c r="P439" s="146"/>
      <c r="Q439" s="146"/>
      <c r="S439" s="141"/>
      <c r="T439" s="146"/>
      <c r="U439" s="146"/>
      <c r="V439" s="146"/>
    </row>
    <row r="440" spans="15:22" ht="11.25">
      <c r="O440" s="146"/>
      <c r="P440" s="146"/>
      <c r="Q440" s="146"/>
      <c r="S440" s="141"/>
      <c r="T440" s="146"/>
      <c r="U440" s="146"/>
      <c r="V440" s="146"/>
    </row>
    <row r="441" spans="15:22" ht="11.25">
      <c r="O441" s="146"/>
      <c r="P441" s="146"/>
      <c r="Q441" s="146"/>
      <c r="S441" s="141"/>
      <c r="T441" s="146"/>
      <c r="U441" s="146"/>
      <c r="V441" s="146"/>
    </row>
    <row r="442" spans="15:22" ht="11.25">
      <c r="O442" s="146"/>
      <c r="P442" s="146"/>
      <c r="Q442" s="146"/>
      <c r="S442" s="141"/>
      <c r="T442" s="146"/>
      <c r="U442" s="146"/>
      <c r="V442" s="146"/>
    </row>
    <row r="443" spans="15:22" ht="11.25">
      <c r="O443" s="146"/>
      <c r="P443" s="146"/>
      <c r="Q443" s="146"/>
      <c r="S443" s="141"/>
      <c r="T443" s="146"/>
      <c r="U443" s="146"/>
      <c r="V443" s="146"/>
    </row>
    <row r="444" spans="15:22" ht="11.25">
      <c r="O444" s="146"/>
      <c r="P444" s="146"/>
      <c r="Q444" s="146"/>
      <c r="S444" s="141"/>
      <c r="T444" s="146"/>
      <c r="U444" s="146"/>
      <c r="V444" s="146"/>
    </row>
    <row r="445" spans="15:22" ht="11.25">
      <c r="O445" s="146"/>
      <c r="P445" s="146"/>
      <c r="Q445" s="146"/>
      <c r="S445" s="141"/>
      <c r="T445" s="146"/>
      <c r="U445" s="146"/>
      <c r="V445" s="146"/>
    </row>
    <row r="446" spans="15:22" ht="11.25">
      <c r="O446" s="146"/>
      <c r="P446" s="146"/>
      <c r="Q446" s="146"/>
      <c r="S446" s="141"/>
      <c r="T446" s="146"/>
      <c r="U446" s="146"/>
      <c r="V446" s="146"/>
    </row>
    <row r="447" spans="15:22" ht="11.25">
      <c r="O447" s="146"/>
      <c r="P447" s="146"/>
      <c r="Q447" s="146"/>
      <c r="S447" s="141"/>
      <c r="T447" s="146"/>
      <c r="U447" s="146"/>
      <c r="V447" s="146"/>
    </row>
    <row r="448" spans="15:22" ht="11.25">
      <c r="O448" s="146"/>
      <c r="P448" s="146"/>
      <c r="Q448" s="146"/>
      <c r="S448" s="141"/>
      <c r="T448" s="146"/>
      <c r="U448" s="146"/>
      <c r="V448" s="146"/>
    </row>
    <row r="449" spans="15:22" ht="11.25">
      <c r="O449" s="146"/>
      <c r="P449" s="146"/>
      <c r="Q449" s="146"/>
      <c r="S449" s="141"/>
      <c r="T449" s="146"/>
      <c r="U449" s="146"/>
      <c r="V449" s="146"/>
    </row>
    <row r="450" spans="15:22" ht="11.25">
      <c r="O450" s="146"/>
      <c r="P450" s="146"/>
      <c r="Q450" s="146"/>
      <c r="S450" s="141"/>
      <c r="T450" s="146"/>
      <c r="U450" s="146"/>
      <c r="V450" s="146"/>
    </row>
    <row r="451" spans="15:22" ht="11.25">
      <c r="O451" s="146"/>
      <c r="P451" s="146"/>
      <c r="Q451" s="146"/>
      <c r="S451" s="141"/>
      <c r="T451" s="146"/>
      <c r="U451" s="146"/>
      <c r="V451" s="146"/>
    </row>
    <row r="452" spans="15:22" ht="11.25">
      <c r="O452" s="146"/>
      <c r="P452" s="146"/>
      <c r="Q452" s="146"/>
      <c r="S452" s="141"/>
      <c r="T452" s="146"/>
      <c r="U452" s="146"/>
      <c r="V452" s="146"/>
    </row>
    <row r="453" spans="15:22" ht="11.25">
      <c r="O453" s="146"/>
      <c r="P453" s="146"/>
      <c r="Q453" s="146"/>
      <c r="S453" s="141"/>
      <c r="T453" s="146"/>
      <c r="U453" s="146"/>
      <c r="V453" s="146"/>
    </row>
    <row r="454" spans="15:22" ht="11.25">
      <c r="O454" s="146"/>
      <c r="P454" s="146"/>
      <c r="Q454" s="146"/>
      <c r="S454" s="141"/>
      <c r="T454" s="146"/>
      <c r="U454" s="146"/>
      <c r="V454" s="146"/>
    </row>
    <row r="455" spans="15:22" ht="11.25">
      <c r="O455" s="146"/>
      <c r="P455" s="146"/>
      <c r="Q455" s="146"/>
      <c r="S455" s="141"/>
      <c r="T455" s="146"/>
      <c r="U455" s="146"/>
      <c r="V455" s="146"/>
    </row>
    <row r="456" spans="15:22" ht="11.25">
      <c r="O456" s="146"/>
      <c r="P456" s="146"/>
      <c r="Q456" s="146"/>
      <c r="S456" s="141"/>
      <c r="T456" s="146"/>
      <c r="U456" s="146"/>
      <c r="V456" s="146"/>
    </row>
    <row r="457" spans="15:22" ht="11.25">
      <c r="O457" s="146"/>
      <c r="P457" s="146"/>
      <c r="Q457" s="146"/>
      <c r="S457" s="141"/>
      <c r="T457" s="146"/>
      <c r="U457" s="146"/>
      <c r="V457" s="146"/>
    </row>
    <row r="458" spans="15:22" ht="11.25">
      <c r="O458" s="146"/>
      <c r="P458" s="146"/>
      <c r="Q458" s="146"/>
      <c r="S458" s="141"/>
      <c r="T458" s="146"/>
      <c r="U458" s="146"/>
      <c r="V458" s="146"/>
    </row>
    <row r="459" spans="15:22" ht="11.25">
      <c r="O459" s="146"/>
      <c r="P459" s="146"/>
      <c r="Q459" s="146"/>
      <c r="S459" s="141"/>
      <c r="T459" s="146"/>
      <c r="U459" s="146"/>
      <c r="V459" s="146"/>
    </row>
    <row r="460" spans="15:22" ht="11.25">
      <c r="O460" s="146"/>
      <c r="P460" s="146"/>
      <c r="Q460" s="146"/>
      <c r="S460" s="141"/>
      <c r="T460" s="146"/>
      <c r="U460" s="146"/>
      <c r="V460" s="146"/>
    </row>
    <row r="461" spans="15:22" ht="11.25">
      <c r="O461" s="146"/>
      <c r="P461" s="146"/>
      <c r="Q461" s="146"/>
      <c r="S461" s="141"/>
      <c r="T461" s="146"/>
      <c r="U461" s="146"/>
      <c r="V461" s="146"/>
    </row>
    <row r="462" spans="15:22" ht="11.25">
      <c r="O462" s="146"/>
      <c r="P462" s="146"/>
      <c r="Q462" s="146"/>
      <c r="S462" s="141"/>
      <c r="T462" s="146"/>
      <c r="U462" s="146"/>
      <c r="V462" s="146"/>
    </row>
    <row r="463" spans="15:22" ht="11.25">
      <c r="O463" s="146"/>
      <c r="P463" s="146"/>
      <c r="Q463" s="146"/>
      <c r="S463" s="141"/>
      <c r="T463" s="146"/>
      <c r="U463" s="146"/>
      <c r="V463" s="146"/>
    </row>
    <row r="464" spans="15:22" ht="11.25">
      <c r="O464" s="146"/>
      <c r="P464" s="146"/>
      <c r="Q464" s="146"/>
      <c r="S464" s="141"/>
      <c r="T464" s="146"/>
      <c r="U464" s="146"/>
      <c r="V464" s="146"/>
    </row>
    <row r="465" spans="15:22" ht="11.25">
      <c r="O465" s="146"/>
      <c r="P465" s="146"/>
      <c r="Q465" s="146"/>
      <c r="S465" s="141"/>
      <c r="T465" s="146"/>
      <c r="U465" s="146"/>
      <c r="V465" s="146"/>
    </row>
    <row r="466" spans="15:22" ht="11.25">
      <c r="O466" s="146"/>
      <c r="P466" s="146"/>
      <c r="Q466" s="146"/>
      <c r="S466" s="141"/>
      <c r="T466" s="146"/>
      <c r="U466" s="146"/>
      <c r="V466" s="146"/>
    </row>
    <row r="467" spans="15:22" ht="11.25">
      <c r="O467" s="146"/>
      <c r="P467" s="146"/>
      <c r="Q467" s="146"/>
      <c r="S467" s="141"/>
      <c r="T467" s="146"/>
      <c r="U467" s="146"/>
      <c r="V467" s="146"/>
    </row>
    <row r="468" spans="15:22" ht="11.25">
      <c r="O468" s="146"/>
      <c r="P468" s="146"/>
      <c r="Q468" s="146"/>
      <c r="S468" s="141"/>
      <c r="T468" s="146"/>
      <c r="U468" s="146"/>
      <c r="V468" s="146"/>
    </row>
    <row r="469" spans="15:22" ht="11.25">
      <c r="O469" s="146"/>
      <c r="P469" s="146"/>
      <c r="Q469" s="146"/>
      <c r="S469" s="141"/>
      <c r="T469" s="146"/>
      <c r="U469" s="146"/>
      <c r="V469" s="146"/>
    </row>
    <row r="470" spans="15:22" ht="11.25">
      <c r="O470" s="146"/>
      <c r="P470" s="146"/>
      <c r="Q470" s="146"/>
      <c r="S470" s="141"/>
      <c r="T470" s="146"/>
      <c r="U470" s="146"/>
      <c r="V470" s="146"/>
    </row>
    <row r="471" spans="15:22" ht="11.25">
      <c r="O471" s="146"/>
      <c r="P471" s="146"/>
      <c r="Q471" s="146"/>
      <c r="S471" s="141"/>
      <c r="T471" s="146"/>
      <c r="U471" s="146"/>
      <c r="V471" s="146"/>
    </row>
    <row r="472" spans="15:22" ht="11.25">
      <c r="O472" s="146"/>
      <c r="P472" s="146"/>
      <c r="Q472" s="146"/>
      <c r="S472" s="141"/>
      <c r="T472" s="146"/>
      <c r="U472" s="146"/>
      <c r="V472" s="146"/>
    </row>
    <row r="473" spans="15:22" ht="11.25">
      <c r="O473" s="146"/>
      <c r="P473" s="146"/>
      <c r="Q473" s="146"/>
      <c r="S473" s="141"/>
      <c r="T473" s="146"/>
      <c r="U473" s="146"/>
      <c r="V473" s="146"/>
    </row>
    <row r="474" spans="15:22" ht="11.25">
      <c r="O474" s="146"/>
      <c r="P474" s="146"/>
      <c r="Q474" s="146"/>
      <c r="S474" s="141"/>
      <c r="T474" s="146"/>
      <c r="U474" s="146"/>
      <c r="V474" s="146"/>
    </row>
    <row r="475" spans="15:22" ht="11.25">
      <c r="O475" s="146"/>
      <c r="P475" s="146"/>
      <c r="Q475" s="146"/>
      <c r="S475" s="141"/>
      <c r="T475" s="146"/>
      <c r="U475" s="146"/>
      <c r="V475" s="146"/>
    </row>
    <row r="476" spans="15:22" ht="11.25">
      <c r="O476" s="146"/>
      <c r="P476" s="146"/>
      <c r="Q476" s="146"/>
      <c r="S476" s="141"/>
      <c r="T476" s="146"/>
      <c r="U476" s="146"/>
      <c r="V476" s="146"/>
    </row>
    <row r="477" spans="15:22" ht="11.25">
      <c r="O477" s="146"/>
      <c r="P477" s="146"/>
      <c r="Q477" s="146"/>
      <c r="S477" s="141"/>
      <c r="T477" s="146"/>
      <c r="U477" s="146"/>
      <c r="V477" s="146"/>
    </row>
    <row r="478" spans="15:22" ht="11.25">
      <c r="O478" s="146"/>
      <c r="P478" s="146"/>
      <c r="Q478" s="146"/>
      <c r="S478" s="141"/>
      <c r="T478" s="146"/>
      <c r="U478" s="146"/>
      <c r="V478" s="146"/>
    </row>
    <row r="479" spans="15:22" ht="11.25">
      <c r="O479" s="146"/>
      <c r="P479" s="146"/>
      <c r="Q479" s="146"/>
      <c r="S479" s="141"/>
      <c r="T479" s="146"/>
      <c r="U479" s="146"/>
      <c r="V479" s="146"/>
    </row>
    <row r="480" spans="15:22" ht="11.25">
      <c r="O480" s="146"/>
      <c r="P480" s="146"/>
      <c r="Q480" s="146"/>
      <c r="S480" s="141"/>
      <c r="T480" s="146"/>
      <c r="U480" s="146"/>
      <c r="V480" s="146"/>
    </row>
    <row r="481" spans="15:22" ht="11.25">
      <c r="O481" s="146"/>
      <c r="P481" s="146"/>
      <c r="Q481" s="146"/>
      <c r="S481" s="141"/>
      <c r="T481" s="146"/>
      <c r="U481" s="146"/>
      <c r="V481" s="146"/>
    </row>
    <row r="482" spans="15:22" ht="11.25">
      <c r="O482" s="146"/>
      <c r="P482" s="146"/>
      <c r="Q482" s="146"/>
      <c r="S482" s="141"/>
      <c r="T482" s="146"/>
      <c r="U482" s="146"/>
      <c r="V482" s="146"/>
    </row>
    <row r="483" spans="15:22" ht="11.25">
      <c r="O483" s="146"/>
      <c r="P483" s="146"/>
      <c r="Q483" s="146"/>
      <c r="S483" s="141"/>
      <c r="T483" s="146"/>
      <c r="U483" s="146"/>
      <c r="V483" s="146"/>
    </row>
    <row r="484" spans="15:22" ht="11.25">
      <c r="O484" s="146"/>
      <c r="P484" s="146"/>
      <c r="Q484" s="146"/>
      <c r="S484" s="141"/>
      <c r="T484" s="146"/>
      <c r="U484" s="146"/>
      <c r="V484" s="146"/>
    </row>
    <row r="485" spans="15:22" ht="11.25">
      <c r="O485" s="146"/>
      <c r="P485" s="146"/>
      <c r="Q485" s="146"/>
      <c r="S485" s="141"/>
      <c r="T485" s="146"/>
      <c r="U485" s="146"/>
      <c r="V485" s="146"/>
    </row>
    <row r="486" spans="15:22" ht="11.25">
      <c r="O486" s="146"/>
      <c r="P486" s="146"/>
      <c r="Q486" s="146"/>
      <c r="S486" s="141"/>
      <c r="T486" s="146"/>
      <c r="U486" s="146"/>
      <c r="V486" s="146"/>
    </row>
    <row r="487" spans="15:22" ht="11.25">
      <c r="O487" s="146"/>
      <c r="P487" s="146"/>
      <c r="Q487" s="146"/>
      <c r="S487" s="141"/>
      <c r="T487" s="146"/>
      <c r="U487" s="146"/>
      <c r="V487" s="146"/>
    </row>
    <row r="488" spans="15:22" ht="11.25">
      <c r="O488" s="146"/>
      <c r="P488" s="146"/>
      <c r="Q488" s="146"/>
      <c r="S488" s="141"/>
      <c r="T488" s="146"/>
      <c r="U488" s="146"/>
      <c r="V488" s="146"/>
    </row>
    <row r="489" spans="15:22" ht="11.25">
      <c r="O489" s="146"/>
      <c r="P489" s="146"/>
      <c r="Q489" s="146"/>
      <c r="S489" s="141"/>
      <c r="T489" s="146"/>
      <c r="U489" s="146"/>
      <c r="V489" s="146"/>
    </row>
    <row r="490" spans="15:22" ht="11.25">
      <c r="O490" s="146"/>
      <c r="P490" s="146"/>
      <c r="Q490" s="146"/>
      <c r="S490" s="141"/>
      <c r="T490" s="146"/>
      <c r="U490" s="146"/>
      <c r="V490" s="146"/>
    </row>
    <row r="491" spans="15:22" ht="11.25">
      <c r="O491" s="146"/>
      <c r="P491" s="146"/>
      <c r="Q491" s="146"/>
      <c r="S491" s="141"/>
      <c r="T491" s="146"/>
      <c r="U491" s="146"/>
      <c r="V491" s="146"/>
    </row>
    <row r="492" spans="15:22" ht="11.25">
      <c r="O492" s="146"/>
      <c r="P492" s="146"/>
      <c r="Q492" s="146"/>
      <c r="S492" s="141"/>
      <c r="T492" s="146"/>
      <c r="U492" s="146"/>
      <c r="V492" s="146"/>
    </row>
    <row r="493" spans="15:22" ht="11.25">
      <c r="O493" s="146"/>
      <c r="P493" s="146"/>
      <c r="Q493" s="146"/>
      <c r="S493" s="141"/>
      <c r="T493" s="146"/>
      <c r="U493" s="146"/>
      <c r="V493" s="146"/>
    </row>
    <row r="494" spans="15:22" ht="11.25">
      <c r="O494" s="146"/>
      <c r="P494" s="146"/>
      <c r="Q494" s="146"/>
      <c r="S494" s="141"/>
      <c r="T494" s="146"/>
      <c r="U494" s="146"/>
      <c r="V494" s="146"/>
    </row>
    <row r="495" spans="15:22" ht="11.25">
      <c r="O495" s="146"/>
      <c r="P495" s="146"/>
      <c r="Q495" s="146"/>
      <c r="S495" s="141"/>
      <c r="T495" s="146"/>
      <c r="U495" s="146"/>
      <c r="V495" s="146"/>
    </row>
    <row r="496" spans="15:22" ht="11.25">
      <c r="O496" s="146"/>
      <c r="P496" s="146"/>
      <c r="Q496" s="146"/>
      <c r="S496" s="141"/>
      <c r="T496" s="146"/>
      <c r="U496" s="146"/>
      <c r="V496" s="146"/>
    </row>
    <row r="497" spans="15:22" ht="11.25">
      <c r="O497" s="146"/>
      <c r="P497" s="146"/>
      <c r="Q497" s="146"/>
      <c r="S497" s="141"/>
      <c r="T497" s="146"/>
      <c r="U497" s="146"/>
      <c r="V497" s="146"/>
    </row>
    <row r="498" spans="15:22" ht="11.25">
      <c r="O498" s="146"/>
      <c r="P498" s="146"/>
      <c r="Q498" s="146"/>
      <c r="S498" s="141"/>
      <c r="T498" s="146"/>
      <c r="U498" s="146"/>
      <c r="V498" s="146"/>
    </row>
    <row r="499" spans="15:22" ht="11.25">
      <c r="O499" s="146"/>
      <c r="P499" s="146"/>
      <c r="Q499" s="146"/>
      <c r="S499" s="141"/>
      <c r="T499" s="146"/>
      <c r="U499" s="146"/>
      <c r="V499" s="146"/>
    </row>
    <row r="500" spans="15:22" ht="11.25">
      <c r="O500" s="146"/>
      <c r="P500" s="146"/>
      <c r="Q500" s="146"/>
      <c r="S500" s="141"/>
      <c r="T500" s="146"/>
      <c r="U500" s="146"/>
      <c r="V500" s="146"/>
    </row>
    <row r="501" spans="15:22" ht="11.25">
      <c r="O501" s="146"/>
      <c r="P501" s="146"/>
      <c r="Q501" s="146"/>
      <c r="S501" s="141"/>
      <c r="T501" s="146"/>
      <c r="U501" s="146"/>
      <c r="V501" s="146"/>
    </row>
    <row r="502" spans="15:22" ht="11.25">
      <c r="O502" s="146"/>
      <c r="P502" s="146"/>
      <c r="Q502" s="146"/>
      <c r="S502" s="141"/>
      <c r="T502" s="146"/>
      <c r="U502" s="146"/>
      <c r="V502" s="146"/>
    </row>
    <row r="503" spans="15:22" ht="11.25">
      <c r="O503" s="146"/>
      <c r="P503" s="146"/>
      <c r="Q503" s="146"/>
      <c r="S503" s="141"/>
      <c r="T503" s="146"/>
      <c r="U503" s="146"/>
      <c r="V503" s="146"/>
    </row>
    <row r="504" spans="15:22" ht="11.25">
      <c r="O504" s="146"/>
      <c r="P504" s="146"/>
      <c r="Q504" s="146"/>
      <c r="S504" s="141"/>
      <c r="T504" s="146"/>
      <c r="U504" s="146"/>
      <c r="V504" s="146"/>
    </row>
    <row r="505" spans="15:22" ht="11.25">
      <c r="O505" s="146"/>
      <c r="P505" s="146"/>
      <c r="Q505" s="146"/>
      <c r="S505" s="141"/>
      <c r="T505" s="146"/>
      <c r="U505" s="146"/>
      <c r="V505" s="146"/>
    </row>
    <row r="506" spans="15:22" ht="11.25">
      <c r="O506" s="146"/>
      <c r="P506" s="146"/>
      <c r="Q506" s="146"/>
      <c r="S506" s="141"/>
      <c r="T506" s="146"/>
      <c r="U506" s="146"/>
      <c r="V506" s="146"/>
    </row>
    <row r="507" spans="15:22" ht="11.25">
      <c r="O507" s="146"/>
      <c r="P507" s="146"/>
      <c r="Q507" s="146"/>
      <c r="S507" s="141"/>
      <c r="T507" s="146"/>
      <c r="U507" s="146"/>
      <c r="V507" s="146"/>
    </row>
    <row r="508" spans="15:22" ht="11.25">
      <c r="O508" s="146"/>
      <c r="P508" s="146"/>
      <c r="Q508" s="146"/>
      <c r="S508" s="141"/>
      <c r="T508" s="146"/>
      <c r="U508" s="146"/>
      <c r="V508" s="146"/>
    </row>
    <row r="509" spans="15:22" ht="11.25">
      <c r="O509" s="146"/>
      <c r="P509" s="146"/>
      <c r="Q509" s="146"/>
      <c r="S509" s="141"/>
      <c r="T509" s="146"/>
      <c r="U509" s="146"/>
      <c r="V509" s="146"/>
    </row>
    <row r="510" spans="15:22" ht="11.25">
      <c r="O510" s="146"/>
      <c r="P510" s="146"/>
      <c r="Q510" s="146"/>
      <c r="S510" s="141"/>
      <c r="T510" s="146"/>
      <c r="U510" s="146"/>
      <c r="V510" s="146"/>
    </row>
    <row r="511" spans="15:22" ht="11.25">
      <c r="O511" s="146"/>
      <c r="P511" s="146"/>
      <c r="Q511" s="146"/>
      <c r="S511" s="141"/>
      <c r="T511" s="146"/>
      <c r="U511" s="146"/>
      <c r="V511" s="146"/>
    </row>
    <row r="512" spans="15:22" ht="11.25">
      <c r="O512" s="146"/>
      <c r="P512" s="146"/>
      <c r="Q512" s="146"/>
      <c r="S512" s="141"/>
      <c r="T512" s="146"/>
      <c r="U512" s="146"/>
      <c r="V512" s="146"/>
    </row>
    <row r="513" spans="15:22" ht="11.25">
      <c r="O513" s="146"/>
      <c r="P513" s="146"/>
      <c r="Q513" s="146"/>
      <c r="S513" s="141"/>
      <c r="T513" s="146"/>
      <c r="U513" s="146"/>
      <c r="V513" s="146"/>
    </row>
    <row r="514" spans="15:22" ht="11.25">
      <c r="O514" s="146"/>
      <c r="P514" s="146"/>
      <c r="Q514" s="146"/>
      <c r="S514" s="141"/>
      <c r="T514" s="146"/>
      <c r="U514" s="146"/>
      <c r="V514" s="146"/>
    </row>
    <row r="515" spans="15:22" ht="11.25">
      <c r="O515" s="146"/>
      <c r="P515" s="146"/>
      <c r="Q515" s="146"/>
      <c r="S515" s="141"/>
      <c r="T515" s="146"/>
      <c r="U515" s="146"/>
      <c r="V515" s="146"/>
    </row>
    <row r="516" spans="15:22" ht="11.25">
      <c r="O516" s="146"/>
      <c r="P516" s="146"/>
      <c r="Q516" s="146"/>
      <c r="S516" s="141"/>
      <c r="T516" s="146"/>
      <c r="U516" s="146"/>
      <c r="V516" s="146"/>
    </row>
    <row r="517" spans="15:22" ht="11.25">
      <c r="O517" s="146"/>
      <c r="P517" s="146"/>
      <c r="Q517" s="146"/>
      <c r="S517" s="141"/>
      <c r="T517" s="146"/>
      <c r="U517" s="146"/>
      <c r="V517" s="146"/>
    </row>
    <row r="518" spans="15:22" ht="11.25">
      <c r="O518" s="146"/>
      <c r="P518" s="146"/>
      <c r="Q518" s="146"/>
      <c r="S518" s="141"/>
      <c r="T518" s="146"/>
      <c r="U518" s="146"/>
      <c r="V518" s="146"/>
    </row>
    <row r="519" spans="15:22" ht="11.25">
      <c r="O519" s="146"/>
      <c r="P519" s="146"/>
      <c r="Q519" s="146"/>
      <c r="S519" s="141"/>
      <c r="T519" s="146"/>
      <c r="U519" s="146"/>
      <c r="V519" s="146"/>
    </row>
    <row r="520" spans="15:22" ht="11.25">
      <c r="O520" s="146"/>
      <c r="P520" s="146"/>
      <c r="Q520" s="146"/>
      <c r="S520" s="141"/>
      <c r="T520" s="146"/>
      <c r="U520" s="146"/>
      <c r="V520" s="146"/>
    </row>
    <row r="521" spans="15:22" ht="11.25">
      <c r="O521" s="146"/>
      <c r="P521" s="146"/>
      <c r="Q521" s="146"/>
      <c r="S521" s="141"/>
      <c r="T521" s="146"/>
      <c r="U521" s="146"/>
      <c r="V521" s="146"/>
    </row>
    <row r="522" spans="15:22" ht="11.25">
      <c r="O522" s="146"/>
      <c r="P522" s="146"/>
      <c r="Q522" s="146"/>
      <c r="S522" s="141"/>
      <c r="T522" s="146"/>
      <c r="U522" s="146"/>
      <c r="V522" s="146"/>
    </row>
    <row r="523" spans="15:22" ht="11.25">
      <c r="O523" s="146"/>
      <c r="P523" s="146"/>
      <c r="Q523" s="146"/>
      <c r="S523" s="141"/>
      <c r="T523" s="146"/>
      <c r="U523" s="146"/>
      <c r="V523" s="146"/>
    </row>
    <row r="524" spans="15:22" ht="11.25">
      <c r="O524" s="146"/>
      <c r="P524" s="146"/>
      <c r="Q524" s="146"/>
      <c r="S524" s="141"/>
      <c r="T524" s="146"/>
      <c r="U524" s="146"/>
      <c r="V524" s="146"/>
    </row>
    <row r="525" spans="15:22" ht="11.25">
      <c r="O525" s="146"/>
      <c r="P525" s="146"/>
      <c r="Q525" s="146"/>
      <c r="S525" s="141"/>
      <c r="T525" s="146"/>
      <c r="U525" s="146"/>
      <c r="V525" s="146"/>
    </row>
    <row r="526" spans="15:22" ht="11.25">
      <c r="O526" s="146"/>
      <c r="P526" s="146"/>
      <c r="Q526" s="146"/>
      <c r="S526" s="141"/>
      <c r="T526" s="146"/>
      <c r="U526" s="146"/>
      <c r="V526" s="146"/>
    </row>
    <row r="527" spans="15:22" ht="11.25">
      <c r="O527" s="146"/>
      <c r="P527" s="146"/>
      <c r="Q527" s="146"/>
      <c r="S527" s="141"/>
      <c r="T527" s="146"/>
      <c r="U527" s="146"/>
      <c r="V527" s="146"/>
    </row>
    <row r="528" spans="15:22" ht="11.25">
      <c r="O528" s="146"/>
      <c r="P528" s="146"/>
      <c r="Q528" s="146"/>
      <c r="S528" s="141"/>
      <c r="T528" s="146"/>
      <c r="U528" s="146"/>
      <c r="V528" s="146"/>
    </row>
    <row r="529" spans="15:22" ht="11.25">
      <c r="O529" s="146"/>
      <c r="P529" s="146"/>
      <c r="Q529" s="146"/>
      <c r="S529" s="141"/>
      <c r="T529" s="146"/>
      <c r="U529" s="146"/>
      <c r="V529" s="146"/>
    </row>
    <row r="530" spans="15:22" ht="11.25">
      <c r="O530" s="146"/>
      <c r="P530" s="146"/>
      <c r="Q530" s="146"/>
      <c r="S530" s="141"/>
      <c r="T530" s="146"/>
      <c r="U530" s="146"/>
      <c r="V530" s="146"/>
    </row>
    <row r="531" spans="15:22" ht="11.25">
      <c r="O531" s="146"/>
      <c r="P531" s="146"/>
      <c r="Q531" s="146"/>
      <c r="S531" s="141"/>
      <c r="T531" s="146"/>
      <c r="U531" s="146"/>
      <c r="V531" s="146"/>
    </row>
    <row r="532" spans="15:22" ht="11.25">
      <c r="O532" s="146"/>
      <c r="P532" s="146"/>
      <c r="Q532" s="146"/>
      <c r="S532" s="141"/>
      <c r="T532" s="146"/>
      <c r="U532" s="146"/>
      <c r="V532" s="146"/>
    </row>
    <row r="533" spans="15:22" ht="11.25">
      <c r="O533" s="146"/>
      <c r="P533" s="146"/>
      <c r="Q533" s="146"/>
      <c r="S533" s="141"/>
      <c r="T533" s="146"/>
      <c r="U533" s="146"/>
      <c r="V533" s="146"/>
    </row>
    <row r="534" spans="15:22" ht="11.25">
      <c r="O534" s="146"/>
      <c r="P534" s="146"/>
      <c r="Q534" s="146"/>
      <c r="S534" s="141"/>
      <c r="T534" s="146"/>
      <c r="U534" s="146"/>
      <c r="V534" s="146"/>
    </row>
    <row r="535" spans="15:22" ht="11.25">
      <c r="O535" s="146"/>
      <c r="P535" s="146"/>
      <c r="Q535" s="146"/>
      <c r="S535" s="141"/>
      <c r="T535" s="146"/>
      <c r="U535" s="146"/>
      <c r="V535" s="146"/>
    </row>
    <row r="536" spans="15:22" ht="11.25">
      <c r="O536" s="146"/>
      <c r="P536" s="146"/>
      <c r="Q536" s="146"/>
      <c r="S536" s="141"/>
      <c r="T536" s="146"/>
      <c r="U536" s="146"/>
      <c r="V536" s="146"/>
    </row>
    <row r="537" spans="15:22" ht="11.25">
      <c r="O537" s="146"/>
      <c r="P537" s="146"/>
      <c r="Q537" s="146"/>
      <c r="S537" s="141"/>
      <c r="T537" s="146"/>
      <c r="U537" s="146"/>
      <c r="V537" s="146"/>
    </row>
    <row r="538" spans="15:22" ht="11.25">
      <c r="O538" s="146"/>
      <c r="P538" s="146"/>
      <c r="Q538" s="146"/>
      <c r="S538" s="141"/>
      <c r="T538" s="146"/>
      <c r="U538" s="146"/>
      <c r="V538" s="146"/>
    </row>
    <row r="539" spans="15:22" ht="11.25">
      <c r="O539" s="146"/>
      <c r="P539" s="146"/>
      <c r="Q539" s="146"/>
      <c r="S539" s="141"/>
      <c r="T539" s="146"/>
      <c r="U539" s="146"/>
      <c r="V539" s="146"/>
    </row>
    <row r="540" spans="15:22" ht="11.25">
      <c r="O540" s="146"/>
      <c r="P540" s="146"/>
      <c r="Q540" s="146"/>
      <c r="S540" s="141"/>
      <c r="T540" s="146"/>
      <c r="U540" s="146"/>
      <c r="V540" s="146"/>
    </row>
    <row r="541" spans="15:22" ht="11.25">
      <c r="O541" s="146"/>
      <c r="P541" s="146"/>
      <c r="Q541" s="146"/>
      <c r="S541" s="141"/>
      <c r="T541" s="146"/>
      <c r="U541" s="146"/>
      <c r="V541" s="146"/>
    </row>
    <row r="542" spans="15:22" ht="11.25">
      <c r="O542" s="146"/>
      <c r="P542" s="146"/>
      <c r="Q542" s="146"/>
      <c r="S542" s="141"/>
      <c r="T542" s="146"/>
      <c r="U542" s="146"/>
      <c r="V542" s="146"/>
    </row>
    <row r="543" spans="15:22" ht="11.25">
      <c r="O543" s="146"/>
      <c r="P543" s="146"/>
      <c r="Q543" s="146"/>
      <c r="S543" s="141"/>
      <c r="T543" s="146"/>
      <c r="U543" s="146"/>
      <c r="V543" s="146"/>
    </row>
    <row r="544" spans="15:22" ht="11.25">
      <c r="O544" s="146"/>
      <c r="P544" s="146"/>
      <c r="Q544" s="146"/>
      <c r="S544" s="141"/>
      <c r="T544" s="146"/>
      <c r="U544" s="146"/>
      <c r="V544" s="146"/>
    </row>
    <row r="545" spans="15:22" ht="11.25">
      <c r="O545" s="146"/>
      <c r="P545" s="146"/>
      <c r="Q545" s="146"/>
      <c r="S545" s="141"/>
      <c r="T545" s="146"/>
      <c r="U545" s="146"/>
      <c r="V545" s="146"/>
    </row>
    <row r="546" spans="15:22" ht="11.25">
      <c r="O546" s="146"/>
      <c r="P546" s="146"/>
      <c r="Q546" s="146"/>
      <c r="S546" s="141"/>
      <c r="T546" s="146"/>
      <c r="U546" s="146"/>
      <c r="V546" s="146"/>
    </row>
    <row r="547" spans="15:22" ht="11.25">
      <c r="O547" s="146"/>
      <c r="P547" s="146"/>
      <c r="Q547" s="146"/>
      <c r="S547" s="141"/>
      <c r="T547" s="146"/>
      <c r="U547" s="146"/>
      <c r="V547" s="146"/>
    </row>
    <row r="548" spans="15:22" ht="11.25">
      <c r="O548" s="146"/>
      <c r="P548" s="146"/>
      <c r="Q548" s="146"/>
      <c r="S548" s="141"/>
      <c r="T548" s="146"/>
      <c r="U548" s="146"/>
      <c r="V548" s="146"/>
    </row>
    <row r="549" spans="15:22" ht="11.25">
      <c r="O549" s="146"/>
      <c r="P549" s="146"/>
      <c r="Q549" s="146"/>
      <c r="S549" s="141"/>
      <c r="T549" s="146"/>
      <c r="U549" s="146"/>
      <c r="V549" s="146"/>
    </row>
    <row r="550" spans="15:22" ht="11.25">
      <c r="O550" s="146"/>
      <c r="P550" s="146"/>
      <c r="Q550" s="146"/>
      <c r="S550" s="141"/>
      <c r="T550" s="146"/>
      <c r="U550" s="146"/>
      <c r="V550" s="146"/>
    </row>
    <row r="551" spans="15:22" ht="11.25">
      <c r="O551" s="146"/>
      <c r="P551" s="146"/>
      <c r="Q551" s="146"/>
      <c r="S551" s="141"/>
      <c r="T551" s="146"/>
      <c r="U551" s="146"/>
      <c r="V551" s="146"/>
    </row>
    <row r="552" spans="15:22" ht="11.25">
      <c r="O552" s="146"/>
      <c r="P552" s="146"/>
      <c r="Q552" s="146"/>
      <c r="S552" s="141"/>
      <c r="T552" s="146"/>
      <c r="U552" s="146"/>
      <c r="V552" s="146"/>
    </row>
    <row r="553" spans="15:22" ht="11.25">
      <c r="O553" s="146"/>
      <c r="P553" s="146"/>
      <c r="Q553" s="146"/>
      <c r="S553" s="141"/>
      <c r="T553" s="146"/>
      <c r="U553" s="146"/>
      <c r="V553" s="146"/>
    </row>
    <row r="554" spans="15:22" ht="11.25">
      <c r="O554" s="146"/>
      <c r="P554" s="146"/>
      <c r="Q554" s="146"/>
      <c r="S554" s="141"/>
      <c r="T554" s="146"/>
      <c r="U554" s="146"/>
      <c r="V554" s="146"/>
    </row>
    <row r="555" spans="15:22" ht="11.25">
      <c r="O555" s="146"/>
      <c r="P555" s="146"/>
      <c r="Q555" s="146"/>
      <c r="S555" s="141"/>
      <c r="T555" s="146"/>
      <c r="U555" s="146"/>
      <c r="V555" s="146"/>
    </row>
    <row r="556" spans="15:22" ht="11.25">
      <c r="O556" s="146"/>
      <c r="P556" s="146"/>
      <c r="Q556" s="146"/>
      <c r="S556" s="141"/>
      <c r="T556" s="146"/>
      <c r="U556" s="146"/>
      <c r="V556" s="146"/>
    </row>
    <row r="557" spans="15:22" ht="11.25">
      <c r="O557" s="146"/>
      <c r="P557" s="146"/>
      <c r="Q557" s="146"/>
      <c r="S557" s="141"/>
      <c r="T557" s="146"/>
      <c r="U557" s="146"/>
      <c r="V557" s="146"/>
    </row>
    <row r="558" spans="15:22" ht="11.25">
      <c r="O558" s="146"/>
      <c r="P558" s="146"/>
      <c r="Q558" s="146"/>
      <c r="S558" s="141"/>
      <c r="T558" s="146"/>
      <c r="U558" s="146"/>
      <c r="V558" s="146"/>
    </row>
    <row r="559" spans="15:22" ht="11.25">
      <c r="O559" s="146"/>
      <c r="P559" s="146"/>
      <c r="Q559" s="146"/>
      <c r="S559" s="141"/>
      <c r="T559" s="146"/>
      <c r="U559" s="146"/>
      <c r="V559" s="146"/>
    </row>
    <row r="560" spans="15:22" ht="11.25">
      <c r="O560" s="146"/>
      <c r="P560" s="146"/>
      <c r="Q560" s="146"/>
      <c r="S560" s="141"/>
      <c r="T560" s="146"/>
      <c r="U560" s="146"/>
      <c r="V560" s="146"/>
    </row>
    <row r="561" spans="15:22" ht="11.25">
      <c r="O561" s="146"/>
      <c r="P561" s="146"/>
      <c r="Q561" s="146"/>
      <c r="S561" s="141"/>
      <c r="T561" s="146"/>
      <c r="U561" s="146"/>
      <c r="V561" s="146"/>
    </row>
    <row r="562" spans="15:22" ht="11.25">
      <c r="O562" s="146"/>
      <c r="P562" s="146"/>
      <c r="Q562" s="146"/>
      <c r="S562" s="141"/>
      <c r="T562" s="146"/>
      <c r="U562" s="146"/>
      <c r="V562" s="146"/>
    </row>
    <row r="563" spans="15:22" ht="11.25">
      <c r="O563" s="146"/>
      <c r="P563" s="146"/>
      <c r="Q563" s="146"/>
      <c r="S563" s="141"/>
      <c r="T563" s="146"/>
      <c r="U563" s="146"/>
      <c r="V563" s="146"/>
    </row>
    <row r="564" spans="15:22" ht="11.25">
      <c r="O564" s="146"/>
      <c r="P564" s="146"/>
      <c r="Q564" s="146"/>
      <c r="S564" s="141"/>
      <c r="T564" s="146"/>
      <c r="U564" s="146"/>
      <c r="V564" s="146"/>
    </row>
    <row r="565" spans="15:22" ht="11.25">
      <c r="O565" s="146"/>
      <c r="P565" s="146"/>
      <c r="Q565" s="146"/>
      <c r="S565" s="141"/>
      <c r="T565" s="146"/>
      <c r="U565" s="146"/>
      <c r="V565" s="146"/>
    </row>
    <row r="566" spans="15:22" ht="11.25">
      <c r="O566" s="146"/>
      <c r="P566" s="146"/>
      <c r="Q566" s="146"/>
      <c r="S566" s="141"/>
      <c r="T566" s="146"/>
      <c r="U566" s="146"/>
      <c r="V566" s="146"/>
    </row>
    <row r="567" spans="15:22" ht="11.25">
      <c r="O567" s="146"/>
      <c r="P567" s="146"/>
      <c r="Q567" s="146"/>
      <c r="S567" s="141"/>
      <c r="T567" s="146"/>
      <c r="U567" s="146"/>
      <c r="V567" s="146"/>
    </row>
    <row r="568" spans="15:22" ht="11.25">
      <c r="O568" s="146"/>
      <c r="P568" s="146"/>
      <c r="Q568" s="146"/>
      <c r="S568" s="141"/>
      <c r="T568" s="146"/>
      <c r="U568" s="146"/>
      <c r="V568" s="146"/>
    </row>
    <row r="569" spans="15:22" ht="11.25">
      <c r="O569" s="146"/>
      <c r="P569" s="146"/>
      <c r="Q569" s="146"/>
      <c r="S569" s="141"/>
      <c r="T569" s="146"/>
      <c r="U569" s="146"/>
      <c r="V569" s="146"/>
    </row>
    <row r="570" spans="15:22" ht="11.25">
      <c r="O570" s="146"/>
      <c r="P570" s="146"/>
      <c r="Q570" s="146"/>
      <c r="S570" s="141"/>
      <c r="T570" s="146"/>
      <c r="U570" s="146"/>
      <c r="V570" s="146"/>
    </row>
    <row r="571" spans="15:22" ht="11.25">
      <c r="O571" s="146"/>
      <c r="P571" s="146"/>
      <c r="Q571" s="146"/>
      <c r="S571" s="141"/>
      <c r="T571" s="146"/>
      <c r="U571" s="146"/>
      <c r="V571" s="146"/>
    </row>
    <row r="572" spans="15:22" ht="11.25">
      <c r="O572" s="146"/>
      <c r="P572" s="146"/>
      <c r="Q572" s="146"/>
      <c r="S572" s="141"/>
      <c r="T572" s="146"/>
      <c r="U572" s="146"/>
      <c r="V572" s="146"/>
    </row>
    <row r="573" spans="15:22" ht="11.25">
      <c r="O573" s="146"/>
      <c r="P573" s="146"/>
      <c r="Q573" s="146"/>
      <c r="S573" s="141"/>
      <c r="T573" s="146"/>
      <c r="U573" s="146"/>
      <c r="V573" s="146"/>
    </row>
    <row r="574" spans="15:22" ht="11.25">
      <c r="O574" s="146"/>
      <c r="P574" s="146"/>
      <c r="Q574" s="146"/>
      <c r="S574" s="141"/>
      <c r="T574" s="146"/>
      <c r="U574" s="146"/>
      <c r="V574" s="146"/>
    </row>
    <row r="575" spans="15:22" ht="11.25">
      <c r="O575" s="146"/>
      <c r="P575" s="146"/>
      <c r="Q575" s="146"/>
      <c r="S575" s="141"/>
      <c r="T575" s="146"/>
      <c r="U575" s="146"/>
      <c r="V575" s="146"/>
    </row>
    <row r="576" spans="15:22" ht="11.25">
      <c r="O576" s="146"/>
      <c r="P576" s="146"/>
      <c r="Q576" s="146"/>
      <c r="S576" s="141"/>
      <c r="T576" s="146"/>
      <c r="U576" s="146"/>
      <c r="V576" s="146"/>
    </row>
    <row r="577" spans="15:22" ht="11.25">
      <c r="O577" s="146"/>
      <c r="P577" s="146"/>
      <c r="Q577" s="146"/>
      <c r="S577" s="141"/>
      <c r="T577" s="146"/>
      <c r="U577" s="146"/>
      <c r="V577" s="146"/>
    </row>
    <row r="578" spans="15:22" ht="11.25">
      <c r="O578" s="146"/>
      <c r="P578" s="146"/>
      <c r="Q578" s="146"/>
      <c r="S578" s="141"/>
      <c r="T578" s="146"/>
      <c r="U578" s="146"/>
      <c r="V578" s="146"/>
    </row>
    <row r="579" spans="15:22" ht="11.25">
      <c r="O579" s="146"/>
      <c r="P579" s="146"/>
      <c r="Q579" s="146"/>
      <c r="S579" s="141"/>
      <c r="T579" s="146"/>
      <c r="U579" s="146"/>
      <c r="V579" s="146"/>
    </row>
    <row r="580" spans="15:22" ht="11.25">
      <c r="O580" s="146"/>
      <c r="P580" s="146"/>
      <c r="Q580" s="146"/>
      <c r="S580" s="141"/>
      <c r="T580" s="146"/>
      <c r="U580" s="146"/>
      <c r="V580" s="146"/>
    </row>
    <row r="581" spans="15:22" ht="11.25">
      <c r="O581" s="146"/>
      <c r="P581" s="146"/>
      <c r="Q581" s="146"/>
      <c r="S581" s="141"/>
      <c r="T581" s="146"/>
      <c r="U581" s="146"/>
      <c r="V581" s="146"/>
    </row>
    <row r="582" spans="15:22" ht="11.25">
      <c r="O582" s="146"/>
      <c r="P582" s="146"/>
      <c r="Q582" s="146"/>
      <c r="S582" s="141"/>
      <c r="T582" s="146"/>
      <c r="U582" s="146"/>
      <c r="V582" s="146"/>
    </row>
    <row r="583" spans="15:22" ht="11.25">
      <c r="O583" s="146"/>
      <c r="P583" s="146"/>
      <c r="Q583" s="146"/>
      <c r="S583" s="141"/>
      <c r="T583" s="146"/>
      <c r="U583" s="146"/>
      <c r="V583" s="146"/>
    </row>
    <row r="584" spans="15:22" ht="11.25">
      <c r="O584" s="146"/>
      <c r="P584" s="146"/>
      <c r="Q584" s="146"/>
      <c r="S584" s="141"/>
      <c r="T584" s="146"/>
      <c r="U584" s="146"/>
      <c r="V584" s="146"/>
    </row>
    <row r="585" spans="15:22" ht="11.25">
      <c r="O585" s="146"/>
      <c r="P585" s="146"/>
      <c r="Q585" s="146"/>
      <c r="S585" s="141"/>
      <c r="T585" s="146"/>
      <c r="U585" s="146"/>
      <c r="V585" s="146"/>
    </row>
    <row r="586" spans="15:22" ht="11.25">
      <c r="O586" s="146"/>
      <c r="P586" s="146"/>
      <c r="Q586" s="146"/>
      <c r="S586" s="141"/>
      <c r="T586" s="146"/>
      <c r="U586" s="146"/>
      <c r="V586" s="146"/>
    </row>
    <row r="587" spans="15:22" ht="11.25">
      <c r="O587" s="146"/>
      <c r="P587" s="146"/>
      <c r="Q587" s="146"/>
      <c r="S587" s="141"/>
      <c r="T587" s="146"/>
      <c r="U587" s="146"/>
      <c r="V587" s="146"/>
    </row>
    <row r="588" spans="15:22" ht="11.25">
      <c r="O588" s="146"/>
      <c r="P588" s="146"/>
      <c r="Q588" s="146"/>
      <c r="S588" s="141"/>
      <c r="T588" s="146"/>
      <c r="U588" s="146"/>
      <c r="V588" s="146"/>
    </row>
    <row r="589" spans="15:22" ht="11.25">
      <c r="O589" s="146"/>
      <c r="P589" s="146"/>
      <c r="Q589" s="146"/>
      <c r="S589" s="141"/>
      <c r="T589" s="146"/>
      <c r="U589" s="146"/>
      <c r="V589" s="146"/>
    </row>
    <row r="590" spans="15:22" ht="11.25">
      <c r="O590" s="146"/>
      <c r="P590" s="146"/>
      <c r="Q590" s="146"/>
      <c r="S590" s="141"/>
      <c r="T590" s="146"/>
      <c r="U590" s="146"/>
      <c r="V590" s="146"/>
    </row>
    <row r="591" spans="15:22" ht="11.25">
      <c r="O591" s="146"/>
      <c r="P591" s="146"/>
      <c r="Q591" s="146"/>
      <c r="S591" s="141"/>
      <c r="T591" s="146"/>
      <c r="U591" s="146"/>
      <c r="V591" s="146"/>
    </row>
    <row r="592" spans="15:22" ht="11.25">
      <c r="O592" s="146"/>
      <c r="P592" s="146"/>
      <c r="Q592" s="146"/>
      <c r="S592" s="141"/>
      <c r="T592" s="146"/>
      <c r="U592" s="146"/>
      <c r="V592" s="146"/>
    </row>
    <row r="593" spans="15:22" ht="11.25">
      <c r="O593" s="146"/>
      <c r="P593" s="146"/>
      <c r="Q593" s="146"/>
      <c r="S593" s="141"/>
      <c r="T593" s="146"/>
      <c r="U593" s="146"/>
      <c r="V593" s="146"/>
    </row>
    <row r="594" spans="15:22" ht="11.25">
      <c r="O594" s="146"/>
      <c r="P594" s="146"/>
      <c r="Q594" s="146"/>
      <c r="S594" s="141"/>
      <c r="T594" s="146"/>
      <c r="U594" s="146"/>
      <c r="V594" s="146"/>
    </row>
    <row r="595" spans="15:22" ht="11.25">
      <c r="O595" s="146"/>
      <c r="P595" s="146"/>
      <c r="Q595" s="146"/>
      <c r="S595" s="141"/>
      <c r="T595" s="146"/>
      <c r="U595" s="146"/>
      <c r="V595" s="146"/>
    </row>
    <row r="596" spans="15:22" ht="11.25">
      <c r="O596" s="146"/>
      <c r="P596" s="146"/>
      <c r="Q596" s="146"/>
      <c r="S596" s="141"/>
      <c r="T596" s="146"/>
      <c r="U596" s="146"/>
      <c r="V596" s="146"/>
    </row>
    <row r="597" spans="15:22" ht="11.25">
      <c r="O597" s="146"/>
      <c r="P597" s="146"/>
      <c r="Q597" s="146"/>
      <c r="S597" s="141"/>
      <c r="T597" s="146"/>
      <c r="U597" s="146"/>
      <c r="V597" s="146"/>
    </row>
    <row r="598" spans="15:22" ht="11.25">
      <c r="O598" s="146"/>
      <c r="P598" s="146"/>
      <c r="Q598" s="146"/>
      <c r="S598" s="141"/>
      <c r="T598" s="146"/>
      <c r="U598" s="146"/>
      <c r="V598" s="146"/>
    </row>
    <row r="599" spans="15:22" ht="11.25">
      <c r="O599" s="146"/>
      <c r="P599" s="146"/>
      <c r="Q599" s="146"/>
      <c r="S599" s="141"/>
      <c r="T599" s="146"/>
      <c r="U599" s="146"/>
      <c r="V599" s="146"/>
    </row>
    <row r="600" spans="15:22" ht="11.25">
      <c r="O600" s="146"/>
      <c r="P600" s="146"/>
      <c r="Q600" s="146"/>
      <c r="S600" s="141"/>
      <c r="T600" s="146"/>
      <c r="U600" s="146"/>
      <c r="V600" s="146"/>
    </row>
    <row r="601" spans="15:22" ht="11.25">
      <c r="O601" s="146"/>
      <c r="P601" s="146"/>
      <c r="Q601" s="146"/>
      <c r="S601" s="141"/>
      <c r="T601" s="146"/>
      <c r="U601" s="146"/>
      <c r="V601" s="146"/>
    </row>
    <row r="602" spans="15:22" ht="11.25">
      <c r="O602" s="146"/>
      <c r="P602" s="146"/>
      <c r="Q602" s="146"/>
      <c r="S602" s="141"/>
      <c r="T602" s="146"/>
      <c r="U602" s="146"/>
      <c r="V602" s="146"/>
    </row>
    <row r="603" spans="15:22" ht="11.25">
      <c r="O603" s="146"/>
      <c r="P603" s="146"/>
      <c r="Q603" s="146"/>
      <c r="S603" s="141"/>
      <c r="T603" s="146"/>
      <c r="U603" s="146"/>
      <c r="V603" s="146"/>
    </row>
    <row r="604" spans="15:22" ht="11.25">
      <c r="O604" s="146"/>
      <c r="P604" s="146"/>
      <c r="Q604" s="146"/>
      <c r="S604" s="141"/>
      <c r="T604" s="146"/>
      <c r="U604" s="146"/>
      <c r="V604" s="146"/>
    </row>
    <row r="605" spans="15:22" ht="11.25">
      <c r="O605" s="146"/>
      <c r="P605" s="146"/>
      <c r="Q605" s="146"/>
      <c r="S605" s="141"/>
      <c r="T605" s="146"/>
      <c r="U605" s="146"/>
      <c r="V605" s="146"/>
    </row>
    <row r="606" spans="15:22" ht="11.25">
      <c r="O606" s="146"/>
      <c r="P606" s="146"/>
      <c r="Q606" s="146"/>
      <c r="S606" s="141"/>
      <c r="T606" s="146"/>
      <c r="U606" s="146"/>
      <c r="V606" s="146"/>
    </row>
    <row r="607" spans="15:22" ht="11.25">
      <c r="O607" s="146"/>
      <c r="P607" s="146"/>
      <c r="Q607" s="146"/>
      <c r="S607" s="141"/>
      <c r="T607" s="146"/>
      <c r="U607" s="146"/>
      <c r="V607" s="146"/>
    </row>
    <row r="608" spans="15:22" ht="11.25">
      <c r="O608" s="146"/>
      <c r="P608" s="146"/>
      <c r="Q608" s="146"/>
      <c r="S608" s="141"/>
      <c r="T608" s="146"/>
      <c r="U608" s="146"/>
      <c r="V608" s="146"/>
    </row>
    <row r="609" spans="15:22" ht="11.25">
      <c r="O609" s="146"/>
      <c r="P609" s="146"/>
      <c r="Q609" s="146"/>
      <c r="S609" s="141"/>
      <c r="T609" s="146"/>
      <c r="U609" s="146"/>
      <c r="V609" s="146"/>
    </row>
    <row r="610" spans="15:22" ht="11.25">
      <c r="O610" s="146"/>
      <c r="P610" s="146"/>
      <c r="Q610" s="146"/>
      <c r="S610" s="141"/>
      <c r="T610" s="146"/>
      <c r="U610" s="146"/>
      <c r="V610" s="146"/>
    </row>
    <row r="611" spans="15:22" ht="11.25">
      <c r="O611" s="146"/>
      <c r="P611" s="146"/>
      <c r="Q611" s="146"/>
      <c r="S611" s="141"/>
      <c r="T611" s="146"/>
      <c r="U611" s="146"/>
      <c r="V611" s="146"/>
    </row>
    <row r="612" spans="15:22" ht="11.25">
      <c r="O612" s="146"/>
      <c r="P612" s="146"/>
      <c r="Q612" s="146"/>
      <c r="S612" s="141"/>
      <c r="T612" s="146"/>
      <c r="U612" s="146"/>
      <c r="V612" s="146"/>
    </row>
    <row r="613" spans="15:22" ht="11.25">
      <c r="O613" s="146"/>
      <c r="P613" s="146"/>
      <c r="Q613" s="146"/>
      <c r="S613" s="141"/>
      <c r="T613" s="146"/>
      <c r="U613" s="146"/>
      <c r="V613" s="146"/>
    </row>
    <row r="614" spans="15:22" ht="11.25">
      <c r="O614" s="146"/>
      <c r="P614" s="146"/>
      <c r="Q614" s="146"/>
      <c r="S614" s="141"/>
      <c r="T614" s="146"/>
      <c r="U614" s="146"/>
      <c r="V614" s="146"/>
    </row>
    <row r="615" spans="15:22" ht="11.25">
      <c r="O615" s="146"/>
      <c r="P615" s="146"/>
      <c r="Q615" s="146"/>
      <c r="S615" s="141"/>
      <c r="T615" s="146"/>
      <c r="U615" s="146"/>
      <c r="V615" s="146"/>
    </row>
    <row r="616" spans="15:22" ht="11.25">
      <c r="O616" s="146"/>
      <c r="P616" s="146"/>
      <c r="Q616" s="146"/>
      <c r="S616" s="141"/>
      <c r="T616" s="146"/>
      <c r="U616" s="146"/>
      <c r="V616" s="146"/>
    </row>
    <row r="617" spans="15:22" ht="11.25">
      <c r="O617" s="146"/>
      <c r="P617" s="146"/>
      <c r="Q617" s="146"/>
      <c r="S617" s="141"/>
      <c r="T617" s="146"/>
      <c r="U617" s="146"/>
      <c r="V617" s="146"/>
    </row>
    <row r="618" spans="15:22" ht="11.25">
      <c r="O618" s="146"/>
      <c r="P618" s="146"/>
      <c r="Q618" s="146"/>
      <c r="S618" s="141"/>
      <c r="T618" s="146"/>
      <c r="U618" s="146"/>
      <c r="V618" s="146"/>
    </row>
    <row r="619" spans="15:22" ht="11.25">
      <c r="O619" s="146"/>
      <c r="P619" s="146"/>
      <c r="Q619" s="146"/>
      <c r="S619" s="141"/>
      <c r="T619" s="146"/>
      <c r="U619" s="146"/>
      <c r="V619" s="146"/>
    </row>
    <row r="620" spans="15:22" ht="11.25">
      <c r="O620" s="146"/>
      <c r="P620" s="146"/>
      <c r="Q620" s="146"/>
      <c r="S620" s="141"/>
      <c r="T620" s="146"/>
      <c r="U620" s="146"/>
      <c r="V620" s="146"/>
    </row>
    <row r="621" spans="15:22" ht="11.25">
      <c r="O621" s="146"/>
      <c r="P621" s="146"/>
      <c r="Q621" s="146"/>
      <c r="S621" s="141"/>
      <c r="T621" s="146"/>
      <c r="U621" s="146"/>
      <c r="V621" s="146"/>
    </row>
    <row r="622" spans="15:22" ht="11.25">
      <c r="O622" s="146"/>
      <c r="P622" s="146"/>
      <c r="Q622" s="146"/>
      <c r="S622" s="141"/>
      <c r="T622" s="146"/>
      <c r="U622" s="146"/>
      <c r="V622" s="146"/>
    </row>
    <row r="623" spans="15:22" ht="11.25">
      <c r="O623" s="146"/>
      <c r="P623" s="146"/>
      <c r="Q623" s="146"/>
      <c r="S623" s="141"/>
      <c r="T623" s="146"/>
      <c r="U623" s="146"/>
      <c r="V623" s="146"/>
    </row>
    <row r="624" spans="15:22" ht="11.25">
      <c r="O624" s="146"/>
      <c r="P624" s="146"/>
      <c r="Q624" s="146"/>
      <c r="S624" s="141"/>
      <c r="T624" s="146"/>
      <c r="U624" s="146"/>
      <c r="V624" s="146"/>
    </row>
    <row r="625" spans="15:22" ht="11.25">
      <c r="O625" s="146"/>
      <c r="P625" s="146"/>
      <c r="Q625" s="146"/>
      <c r="S625" s="141"/>
      <c r="T625" s="146"/>
      <c r="U625" s="146"/>
      <c r="V625" s="146"/>
    </row>
    <row r="626" spans="15:22" ht="11.25">
      <c r="O626" s="146"/>
      <c r="P626" s="146"/>
      <c r="Q626" s="146"/>
      <c r="S626" s="141"/>
      <c r="T626" s="146"/>
      <c r="U626" s="146"/>
      <c r="V626" s="146"/>
    </row>
    <row r="627" spans="15:22" ht="11.25">
      <c r="O627" s="146"/>
      <c r="P627" s="146"/>
      <c r="Q627" s="146"/>
      <c r="S627" s="141"/>
      <c r="T627" s="146"/>
      <c r="U627" s="146"/>
      <c r="V627" s="146"/>
    </row>
    <row r="628" spans="15:22" ht="11.25">
      <c r="O628" s="146"/>
      <c r="P628" s="146"/>
      <c r="Q628" s="146"/>
      <c r="S628" s="141"/>
      <c r="T628" s="146"/>
      <c r="U628" s="146"/>
      <c r="V628" s="146"/>
    </row>
    <row r="629" spans="15:22" ht="11.25">
      <c r="O629" s="146"/>
      <c r="P629" s="146"/>
      <c r="Q629" s="146"/>
      <c r="S629" s="141"/>
      <c r="T629" s="146"/>
      <c r="U629" s="146"/>
      <c r="V629" s="146"/>
    </row>
    <row r="630" spans="15:22" ht="11.25">
      <c r="O630" s="146"/>
      <c r="P630" s="146"/>
      <c r="Q630" s="146"/>
      <c r="S630" s="141"/>
      <c r="T630" s="146"/>
      <c r="U630" s="146"/>
      <c r="V630" s="146"/>
    </row>
    <row r="631" spans="15:22" ht="11.25">
      <c r="O631" s="146"/>
      <c r="P631" s="146"/>
      <c r="Q631" s="146"/>
      <c r="S631" s="141"/>
      <c r="T631" s="146"/>
      <c r="U631" s="146"/>
      <c r="V631" s="146"/>
    </row>
    <row r="632" spans="15:22" ht="11.25">
      <c r="O632" s="146"/>
      <c r="P632" s="146"/>
      <c r="Q632" s="146"/>
      <c r="S632" s="141"/>
      <c r="T632" s="146"/>
      <c r="U632" s="146"/>
      <c r="V632" s="146"/>
    </row>
    <row r="633" spans="15:22" ht="11.25">
      <c r="O633" s="146"/>
      <c r="P633" s="146"/>
      <c r="Q633" s="146"/>
      <c r="S633" s="141"/>
      <c r="T633" s="146"/>
      <c r="U633" s="146"/>
      <c r="V633" s="146"/>
    </row>
    <row r="634" spans="15:22" ht="11.25">
      <c r="O634" s="146"/>
      <c r="P634" s="146"/>
      <c r="Q634" s="146"/>
      <c r="S634" s="141"/>
      <c r="T634" s="146"/>
      <c r="U634" s="146"/>
      <c r="V634" s="146"/>
    </row>
    <row r="635" spans="15:22" ht="11.25">
      <c r="O635" s="146"/>
      <c r="P635" s="146"/>
      <c r="Q635" s="146"/>
      <c r="S635" s="141"/>
      <c r="T635" s="146"/>
      <c r="U635" s="146"/>
      <c r="V635" s="146"/>
    </row>
    <row r="636" spans="15:22" ht="11.25">
      <c r="O636" s="146"/>
      <c r="P636" s="146"/>
      <c r="Q636" s="146"/>
      <c r="S636" s="141"/>
      <c r="T636" s="146"/>
      <c r="U636" s="146"/>
      <c r="V636" s="146"/>
    </row>
    <row r="637" spans="15:22" ht="11.25">
      <c r="O637" s="146"/>
      <c r="P637" s="146"/>
      <c r="Q637" s="146"/>
      <c r="S637" s="141"/>
      <c r="T637" s="146"/>
      <c r="U637" s="146"/>
      <c r="V637" s="146"/>
    </row>
    <row r="638" spans="15:22" ht="11.25">
      <c r="O638" s="146"/>
      <c r="P638" s="146"/>
      <c r="Q638" s="146"/>
      <c r="S638" s="141"/>
      <c r="T638" s="146"/>
      <c r="U638" s="146"/>
      <c r="V638" s="146"/>
    </row>
    <row r="639" spans="15:22" ht="11.25">
      <c r="O639" s="146"/>
      <c r="P639" s="146"/>
      <c r="Q639" s="146"/>
      <c r="S639" s="141"/>
      <c r="T639" s="146"/>
      <c r="U639" s="146"/>
      <c r="V639" s="146"/>
    </row>
    <row r="640" spans="15:22" ht="11.25">
      <c r="O640" s="146"/>
      <c r="P640" s="146"/>
      <c r="Q640" s="146"/>
      <c r="S640" s="141"/>
      <c r="T640" s="146"/>
      <c r="U640" s="146"/>
      <c r="V640" s="146"/>
    </row>
    <row r="641" spans="15:22" ht="11.25">
      <c r="O641" s="146"/>
      <c r="P641" s="146"/>
      <c r="Q641" s="146"/>
      <c r="S641" s="141"/>
      <c r="T641" s="146"/>
      <c r="U641" s="146"/>
      <c r="V641" s="146"/>
    </row>
    <row r="642" spans="15:22" ht="11.25">
      <c r="O642" s="146"/>
      <c r="P642" s="146"/>
      <c r="Q642" s="146"/>
      <c r="S642" s="141"/>
      <c r="T642" s="146"/>
      <c r="U642" s="146"/>
      <c r="V642" s="146"/>
    </row>
    <row r="643" spans="15:22" ht="11.25">
      <c r="O643" s="146"/>
      <c r="P643" s="146"/>
      <c r="Q643" s="146"/>
      <c r="S643" s="141"/>
      <c r="T643" s="146"/>
      <c r="U643" s="146"/>
      <c r="V643" s="146"/>
    </row>
    <row r="644" spans="15:22" ht="11.25">
      <c r="O644" s="146"/>
      <c r="P644" s="146"/>
      <c r="Q644" s="146"/>
      <c r="S644" s="141"/>
      <c r="T644" s="146"/>
      <c r="U644" s="146"/>
      <c r="V644" s="146"/>
    </row>
    <row r="645" spans="15:22" ht="11.25">
      <c r="O645" s="146"/>
      <c r="P645" s="146"/>
      <c r="Q645" s="146"/>
      <c r="S645" s="141"/>
      <c r="T645" s="146"/>
      <c r="U645" s="146"/>
      <c r="V645" s="146"/>
    </row>
    <row r="646" spans="15:22" ht="11.25">
      <c r="O646" s="146"/>
      <c r="P646" s="146"/>
      <c r="Q646" s="146"/>
      <c r="S646" s="141"/>
      <c r="T646" s="146"/>
      <c r="U646" s="146"/>
      <c r="V646" s="146"/>
    </row>
    <row r="647" spans="15:22" ht="11.25">
      <c r="O647" s="146"/>
      <c r="P647" s="146"/>
      <c r="Q647" s="146"/>
      <c r="S647" s="141"/>
      <c r="T647" s="146"/>
      <c r="U647" s="146"/>
      <c r="V647" s="146"/>
    </row>
    <row r="648" spans="15:22" ht="11.25">
      <c r="O648" s="146"/>
      <c r="P648" s="146"/>
      <c r="Q648" s="146"/>
      <c r="S648" s="141"/>
      <c r="T648" s="146"/>
      <c r="U648" s="146"/>
      <c r="V648" s="146"/>
    </row>
    <row r="649" spans="15:22" ht="11.25">
      <c r="O649" s="146"/>
      <c r="P649" s="146"/>
      <c r="Q649" s="146"/>
      <c r="S649" s="141"/>
      <c r="T649" s="146"/>
      <c r="U649" s="146"/>
      <c r="V649" s="146"/>
    </row>
    <row r="650" spans="15:22" ht="11.25">
      <c r="O650" s="146"/>
      <c r="P650" s="146"/>
      <c r="Q650" s="146"/>
      <c r="S650" s="141"/>
      <c r="T650" s="146"/>
      <c r="U650" s="146"/>
      <c r="V650" s="146"/>
    </row>
    <row r="651" spans="15:22" ht="11.25">
      <c r="O651" s="146"/>
      <c r="P651" s="146"/>
      <c r="Q651" s="146"/>
      <c r="S651" s="141"/>
      <c r="T651" s="146"/>
      <c r="U651" s="146"/>
      <c r="V651" s="146"/>
    </row>
    <row r="652" spans="15:22" ht="11.25">
      <c r="O652" s="146"/>
      <c r="P652" s="146"/>
      <c r="Q652" s="146"/>
      <c r="S652" s="141"/>
      <c r="T652" s="146"/>
      <c r="U652" s="146"/>
      <c r="V652" s="146"/>
    </row>
    <row r="653" spans="15:22" ht="11.25">
      <c r="O653" s="146"/>
      <c r="P653" s="146"/>
      <c r="Q653" s="146"/>
      <c r="S653" s="141"/>
      <c r="T653" s="146"/>
      <c r="U653" s="146"/>
      <c r="V653" s="146"/>
    </row>
    <row r="654" spans="15:22" ht="11.25">
      <c r="O654" s="146"/>
      <c r="P654" s="146"/>
      <c r="Q654" s="146"/>
      <c r="S654" s="141"/>
      <c r="T654" s="146"/>
      <c r="U654" s="146"/>
      <c r="V654" s="146"/>
    </row>
    <row r="655" spans="15:22" ht="11.25">
      <c r="O655" s="146"/>
      <c r="P655" s="146"/>
      <c r="Q655" s="146"/>
      <c r="S655" s="141"/>
      <c r="T655" s="146"/>
      <c r="U655" s="146"/>
      <c r="V655" s="146"/>
    </row>
    <row r="656" spans="15:22" ht="11.25">
      <c r="O656" s="146"/>
      <c r="P656" s="146"/>
      <c r="Q656" s="146"/>
      <c r="S656" s="141"/>
      <c r="T656" s="146"/>
      <c r="U656" s="146"/>
      <c r="V656" s="146"/>
    </row>
    <row r="657" spans="15:22" ht="11.25">
      <c r="O657" s="146"/>
      <c r="P657" s="146"/>
      <c r="Q657" s="146"/>
      <c r="S657" s="141"/>
      <c r="T657" s="146"/>
      <c r="U657" s="146"/>
      <c r="V657" s="146"/>
    </row>
    <row r="658" spans="15:22" ht="11.25">
      <c r="O658" s="146"/>
      <c r="P658" s="146"/>
      <c r="Q658" s="146"/>
      <c r="S658" s="141"/>
      <c r="T658" s="146"/>
      <c r="U658" s="146"/>
      <c r="V658" s="146"/>
    </row>
    <row r="659" spans="15:22" ht="11.25">
      <c r="O659" s="146"/>
      <c r="P659" s="146"/>
      <c r="Q659" s="146"/>
      <c r="S659" s="141"/>
      <c r="T659" s="146"/>
      <c r="U659" s="146"/>
      <c r="V659" s="146"/>
    </row>
    <row r="660" spans="15:22" ht="11.25">
      <c r="O660" s="146"/>
      <c r="P660" s="146"/>
      <c r="Q660" s="146"/>
      <c r="S660" s="141"/>
      <c r="T660" s="146"/>
      <c r="U660" s="146"/>
      <c r="V660" s="146"/>
    </row>
    <row r="661" spans="15:22" ht="11.25">
      <c r="O661" s="146"/>
      <c r="P661" s="146"/>
      <c r="Q661" s="146"/>
      <c r="S661" s="141"/>
      <c r="T661" s="146"/>
      <c r="U661" s="146"/>
      <c r="V661" s="146"/>
    </row>
    <row r="662" spans="15:22" ht="11.25">
      <c r="O662" s="146"/>
      <c r="P662" s="146"/>
      <c r="Q662" s="146"/>
      <c r="S662" s="141"/>
      <c r="T662" s="146"/>
      <c r="U662" s="146"/>
      <c r="V662" s="146"/>
    </row>
    <row r="663" spans="15:22" ht="11.25">
      <c r="O663" s="146"/>
      <c r="P663" s="146"/>
      <c r="Q663" s="146"/>
      <c r="S663" s="141"/>
      <c r="T663" s="146"/>
      <c r="U663" s="146"/>
      <c r="V663" s="146"/>
    </row>
  </sheetData>
  <sheetProtection/>
  <mergeCells count="36">
    <mergeCell ref="G115:G116"/>
    <mergeCell ref="O115:O116"/>
    <mergeCell ref="P115:P116"/>
    <mergeCell ref="Q115:Q116"/>
    <mergeCell ref="H115:H116"/>
    <mergeCell ref="I115:I116"/>
    <mergeCell ref="J115:J116"/>
    <mergeCell ref="K115:K116"/>
    <mergeCell ref="L115:L116"/>
    <mergeCell ref="M115:M116"/>
    <mergeCell ref="M4:M5"/>
    <mergeCell ref="O4:O5"/>
    <mergeCell ref="P4:P5"/>
    <mergeCell ref="Q4:Q5"/>
    <mergeCell ref="A115:A116"/>
    <mergeCell ref="B115:B116"/>
    <mergeCell ref="C115:C116"/>
    <mergeCell ref="D115:D116"/>
    <mergeCell ref="E115:E116"/>
    <mergeCell ref="F115:F116"/>
    <mergeCell ref="G4:G5"/>
    <mergeCell ref="H4:H5"/>
    <mergeCell ref="I4:I5"/>
    <mergeCell ref="J4:J5"/>
    <mergeCell ref="K4:K5"/>
    <mergeCell ref="L4:L5"/>
    <mergeCell ref="R4:R5"/>
    <mergeCell ref="R115:R116"/>
    <mergeCell ref="T4:V4"/>
    <mergeCell ref="T115:V115"/>
    <mergeCell ref="A4:A5"/>
    <mergeCell ref="B4:B5"/>
    <mergeCell ref="C4:C5"/>
    <mergeCell ref="D4:D5"/>
    <mergeCell ref="E4:E5"/>
    <mergeCell ref="F4:F5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6" r:id="rId1"/>
  <rowBreaks count="1" manualBreakCount="1">
    <brk id="11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96"/>
  <sheetViews>
    <sheetView view="pageBreakPreview" zoomScale="90" zoomScaleSheetLayoutView="90" zoomScalePageLayoutView="0" workbookViewId="0" topLeftCell="A43">
      <selection activeCell="R71" sqref="R71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1.8515625" style="112" customWidth="1"/>
    <col min="16" max="16" width="12.00390625" style="112" customWidth="1"/>
    <col min="17" max="17" width="11.8515625" style="112" customWidth="1"/>
    <col min="18" max="18" width="8.421875" style="168" customWidth="1"/>
    <col min="19" max="19" width="2.00390625" style="112" customWidth="1"/>
    <col min="20" max="20" width="6.140625" style="112" customWidth="1"/>
    <col min="21" max="21" width="11.8515625" style="112" customWidth="1"/>
    <col min="22" max="22" width="12.140625" style="112" customWidth="1"/>
    <col min="23" max="23" width="10.8515625" style="1" customWidth="1"/>
    <col min="24" max="16384" width="8.8515625" style="1" customWidth="1"/>
  </cols>
  <sheetData>
    <row r="1" spans="1:6" ht="11.25">
      <c r="A1" s="1" t="s">
        <v>363</v>
      </c>
      <c r="F1" s="1" t="str">
        <f>'Címrendes összevont bevételek'!F1</f>
        <v>Mezőberény Város Önkormányzata külön</v>
      </c>
    </row>
    <row r="2" spans="1:22" ht="11.2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5" t="str">
        <f>'Címrendes összevont bevételek'!K2</f>
        <v>2019.</v>
      </c>
      <c r="L2" s="164" t="s">
        <v>751</v>
      </c>
      <c r="M2" s="164"/>
      <c r="N2" s="164"/>
      <c r="O2" s="164"/>
      <c r="P2" s="164"/>
      <c r="Q2" s="164"/>
      <c r="R2" s="169"/>
      <c r="V2" s="161" t="s">
        <v>412</v>
      </c>
    </row>
    <row r="3" spans="1:22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170"/>
      <c r="T3" s="162"/>
      <c r="V3" s="4" t="s">
        <v>609</v>
      </c>
    </row>
    <row r="4" spans="1:22" ht="10.5" customHeight="1">
      <c r="A4" s="190" t="s">
        <v>1</v>
      </c>
      <c r="B4" s="192" t="s">
        <v>2</v>
      </c>
      <c r="C4" s="192" t="s">
        <v>3</v>
      </c>
      <c r="D4" s="192" t="s">
        <v>4</v>
      </c>
      <c r="E4" s="192" t="s">
        <v>5</v>
      </c>
      <c r="F4" s="192" t="s">
        <v>6</v>
      </c>
      <c r="G4" s="192" t="s">
        <v>7</v>
      </c>
      <c r="H4" s="192" t="s">
        <v>8</v>
      </c>
      <c r="I4" s="192" t="s">
        <v>9</v>
      </c>
      <c r="J4" s="192" t="s">
        <v>10</v>
      </c>
      <c r="K4" s="192" t="s">
        <v>11</v>
      </c>
      <c r="L4" s="194" t="s">
        <v>12</v>
      </c>
      <c r="M4" s="192" t="s">
        <v>13</v>
      </c>
      <c r="N4" s="156"/>
      <c r="O4" s="186" t="str">
        <f>'Címrendes összevont bevételek'!O4:O5</f>
        <v>Eredeti ei.</v>
      </c>
      <c r="P4" s="186" t="str">
        <f>'Címrendes összevont bevételek'!P4:P5</f>
        <v>Módosított ei.</v>
      </c>
      <c r="Q4" s="186" t="str">
        <f>'Címrendes összevont bevételek'!Q4:Q5</f>
        <v>Teljesítés</v>
      </c>
      <c r="R4" s="185" t="str">
        <f>'Címrendes összevont bevételek'!R4:R5</f>
        <v>Teljesítés %-a</v>
      </c>
      <c r="T4" s="187" t="s">
        <v>0</v>
      </c>
      <c r="U4" s="188"/>
      <c r="V4" s="189"/>
    </row>
    <row r="5" spans="1:22" ht="49.5" customHeight="1">
      <c r="A5" s="191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5"/>
      <c r="M5" s="193"/>
      <c r="N5" s="157" t="s">
        <v>13</v>
      </c>
      <c r="O5" s="186"/>
      <c r="P5" s="186"/>
      <c r="Q5" s="186"/>
      <c r="R5" s="185"/>
      <c r="T5" s="5" t="s">
        <v>14</v>
      </c>
      <c r="U5" s="5" t="s">
        <v>15</v>
      </c>
      <c r="V5" s="5" t="s">
        <v>16</v>
      </c>
    </row>
    <row r="6" spans="3:15" ht="11.25">
      <c r="C6" s="1" t="s">
        <v>17</v>
      </c>
      <c r="I6" s="1" t="s">
        <v>18</v>
      </c>
      <c r="L6" s="11"/>
      <c r="M6" s="11"/>
      <c r="N6" s="11"/>
      <c r="O6" s="108"/>
    </row>
    <row r="7" spans="4:22" ht="11.25">
      <c r="D7" s="6" t="s">
        <v>19</v>
      </c>
      <c r="E7" s="6"/>
      <c r="F7" s="6"/>
      <c r="G7" s="6"/>
      <c r="H7" s="6"/>
      <c r="I7" s="6"/>
      <c r="J7" s="6" t="s">
        <v>20</v>
      </c>
      <c r="K7" s="6"/>
      <c r="L7" s="7"/>
      <c r="M7" s="7"/>
      <c r="N7" s="7"/>
      <c r="O7" s="7"/>
      <c r="P7" s="7"/>
      <c r="Q7" s="145"/>
      <c r="R7" s="171"/>
      <c r="T7" s="146"/>
      <c r="U7" s="146"/>
      <c r="V7" s="146"/>
    </row>
    <row r="8" spans="4:24" ht="11.25">
      <c r="D8" s="6"/>
      <c r="E8" s="137" t="s">
        <v>19</v>
      </c>
      <c r="F8" s="138"/>
      <c r="G8" s="138"/>
      <c r="H8" s="138"/>
      <c r="I8" s="138"/>
      <c r="J8" s="138"/>
      <c r="K8" s="138" t="s">
        <v>21</v>
      </c>
      <c r="L8" s="139"/>
      <c r="M8" s="27" t="s">
        <v>22</v>
      </c>
      <c r="N8" s="139" t="s">
        <v>22</v>
      </c>
      <c r="O8" s="28">
        <f>IF($N8="","",IF(SUMIF('[1]Címrend ÖN'!$Q:$Q,$N8,'[1]Címrend ÖN'!S:S)=0,0,SUMIF('[1]Címrend ÖN'!$Q:$Q,$N8,'[1]Címrend ÖN'!S:S)))</f>
        <v>213932063</v>
      </c>
      <c r="P8" s="28">
        <f>IF($N8="","",IF(SUMIF('[1]Címrend ÖN'!$Q:$Q,$N8,'[1]Címrend ÖN'!T:T)=0,0,SUMIF('[1]Címrend ÖN'!$Q:$Q,$N8,'[1]Címrend ÖN'!T:T)))</f>
        <v>237822647</v>
      </c>
      <c r="Q8" s="28">
        <v>165779734</v>
      </c>
      <c r="R8" s="172">
        <f>IF(Q8="","",IF(Q8=0,0,Q8/P8))</f>
        <v>0.6970729494908027</v>
      </c>
      <c r="S8" s="84"/>
      <c r="T8" s="28">
        <v>0</v>
      </c>
      <c r="U8" s="28">
        <f>Q8-V8</f>
        <v>80205191</v>
      </c>
      <c r="V8" s="28">
        <v>85574543</v>
      </c>
      <c r="W8" s="9"/>
      <c r="X8" s="9"/>
    </row>
    <row r="9" spans="4:24" ht="11.25">
      <c r="D9" s="6"/>
      <c r="E9" s="137" t="s">
        <v>23</v>
      </c>
      <c r="F9" s="138"/>
      <c r="G9" s="138"/>
      <c r="H9" s="138"/>
      <c r="I9" s="138"/>
      <c r="J9" s="138"/>
      <c r="K9" s="138" t="s">
        <v>24</v>
      </c>
      <c r="L9" s="139"/>
      <c r="M9" s="27" t="s">
        <v>25</v>
      </c>
      <c r="N9" s="139" t="s">
        <v>25</v>
      </c>
      <c r="O9" s="28">
        <f>IF($N9="","",IF(SUMIF('[1]Címrend ÖN'!$Q:$Q,$N9,'[1]Címrend ÖN'!S:S)=0,0,SUMIF('[1]Címrend ÖN'!$Q:$Q,$N9,'[1]Címrend ÖN'!S:S)))</f>
        <v>35938788</v>
      </c>
      <c r="P9" s="28">
        <f>IF($N9="","",IF(SUMIF('[1]Címrend ÖN'!$Q:$Q,$N9,'[1]Címrend ÖN'!T:T)=0,0,SUMIF('[1]Címrend ÖN'!$Q:$Q,$N9,'[1]Címrend ÖN'!T:T)))</f>
        <v>40354874</v>
      </c>
      <c r="Q9" s="28">
        <v>24017115</v>
      </c>
      <c r="R9" s="172">
        <f aca="true" t="shared" si="0" ref="R9:R72">IF(Q9="","",IF(Q9=0,0,Q9/P9))</f>
        <v>0.5951478128763331</v>
      </c>
      <c r="S9" s="84"/>
      <c r="T9" s="28">
        <v>0</v>
      </c>
      <c r="U9" s="28">
        <f>Q9-V9</f>
        <v>11738341</v>
      </c>
      <c r="V9" s="28">
        <v>12278774</v>
      </c>
      <c r="W9" s="9"/>
      <c r="X9" s="9"/>
    </row>
    <row r="10" spans="4:24" ht="11.25">
      <c r="D10" s="6"/>
      <c r="E10" s="137" t="s">
        <v>26</v>
      </c>
      <c r="F10" s="138"/>
      <c r="G10" s="138"/>
      <c r="H10" s="138"/>
      <c r="I10" s="138"/>
      <c r="J10" s="138"/>
      <c r="K10" s="138" t="s">
        <v>27</v>
      </c>
      <c r="L10" s="139"/>
      <c r="M10" s="27" t="s">
        <v>28</v>
      </c>
      <c r="N10" s="139" t="s">
        <v>28</v>
      </c>
      <c r="O10" s="28">
        <f>IF($N10="","",IF(SUMIF('[1]Címrend ÖN'!$Q:$Q,$N10,'[1]Címrend ÖN'!S:S)=0,0,SUMIF('[1]Címrend ÖN'!$Q:$Q,$N10,'[1]Címrend ÖN'!S:S)))</f>
        <v>520022800</v>
      </c>
      <c r="P10" s="28">
        <f>IF($N10="","",IF(SUMIF('[1]Címrend ÖN'!$Q:$Q,$N10,'[1]Címrend ÖN'!T:T)=0,0,SUMIF('[1]Címrend ÖN'!$Q:$Q,$N10,'[1]Címrend ÖN'!T:T)))</f>
        <v>552499029</v>
      </c>
      <c r="Q10" s="28">
        <v>278644339</v>
      </c>
      <c r="R10" s="172">
        <f t="shared" si="0"/>
        <v>0.5043345315996927</v>
      </c>
      <c r="S10" s="84"/>
      <c r="T10" s="28">
        <v>0</v>
      </c>
      <c r="U10" s="28">
        <f>Q10-V10</f>
        <v>169989693</v>
      </c>
      <c r="V10" s="28">
        <v>108654646</v>
      </c>
      <c r="W10" s="9"/>
      <c r="X10" s="9"/>
    </row>
    <row r="11" spans="4:24" ht="11.25">
      <c r="D11" s="6"/>
      <c r="E11" s="10"/>
      <c r="F11" s="6"/>
      <c r="G11" s="6"/>
      <c r="H11" s="6"/>
      <c r="I11" s="6"/>
      <c r="J11" s="6"/>
      <c r="K11" s="6"/>
      <c r="L11" s="7" t="s">
        <v>728</v>
      </c>
      <c r="M11" s="7" t="s">
        <v>29</v>
      </c>
      <c r="N11" s="7" t="s">
        <v>29</v>
      </c>
      <c r="O11" s="163">
        <f>IF($N11="","",IF(SUMIF('[1]Címrend ÖN'!$Q:$Q,$N11,'[1]Címrend ÖN'!S:S)=0,0,SUMIF('[1]Címrend ÖN'!$Q:$Q,$N11,'[1]Címrend ÖN'!S:S)))</f>
        <v>0</v>
      </c>
      <c r="P11" s="163">
        <f>IF($N11="","",IF(SUMIF('[1]Címrend ÖN'!$Q:$Q,$N11,'[1]Címrend ÖN'!T:T)=0,0,SUMIF('[1]Címrend ÖN'!$Q:$Q,$N11,'[1]Címrend ÖN'!T:T)))</f>
        <v>0</v>
      </c>
      <c r="Q11" s="163">
        <f>IF($N11="","",IF(SUMIF('[1]Címrend ÖN'!$Q:$Q,$N11,'[1]Címrend ÖN'!U:U)=0,0,SUMIF('[1]Címrend ÖN'!$Q:$Q,$N11,'[1]Címrend ÖN'!U:U)))</f>
        <v>0</v>
      </c>
      <c r="R11" s="173">
        <f t="shared" si="0"/>
        <v>0</v>
      </c>
      <c r="S11" s="108"/>
      <c r="T11" s="163">
        <f>IF($N11="","",IF(SUMIF('[1]Címrend ÖN'!$Q:$Q,$N11,'[1]Címrend ÖN'!V:V)=0,0,SUMIF('[1]Címrend ÖN'!$Q:$Q,$N11,'[1]Címrend ÖN'!V:V)))</f>
        <v>0</v>
      </c>
      <c r="U11" s="28">
        <f>Q11-V11</f>
        <v>0</v>
      </c>
      <c r="V11" s="163">
        <f>IF($N11="","",IF(SUMIF('[1]Címrend ÖN'!$Q:$Q,$N11,'[1]Címrend ÖN'!X:X)=0,0,SUMIF('[1]Címrend ÖN'!$Q:$Q,$N11,'[1]Címrend ÖN'!X:X)))</f>
        <v>0</v>
      </c>
      <c r="W11" s="9"/>
      <c r="X11" s="9"/>
    </row>
    <row r="12" spans="4:24" ht="11.25">
      <c r="D12" s="6"/>
      <c r="E12" s="137" t="s">
        <v>30</v>
      </c>
      <c r="F12" s="138"/>
      <c r="G12" s="138"/>
      <c r="H12" s="138"/>
      <c r="I12" s="138"/>
      <c r="J12" s="138"/>
      <c r="K12" s="138" t="s">
        <v>31</v>
      </c>
      <c r="L12" s="139"/>
      <c r="M12" s="27" t="s">
        <v>32</v>
      </c>
      <c r="N12" s="139" t="s">
        <v>32</v>
      </c>
      <c r="O12" s="28">
        <f>IF($N12="","",IF(SUMIF('[1]Címrend ÖN'!$Q:$Q,$N12,'[1]Címrend ÖN'!S:S)=0,0,SUMIF('[1]Címrend ÖN'!$Q:$Q,$N12,'[1]Címrend ÖN'!S:S)))</f>
        <v>44612500</v>
      </c>
      <c r="P12" s="28">
        <f>IF($N12="","",IF(SUMIF('[1]Címrend ÖN'!$Q:$Q,$N12,'[1]Címrend ÖN'!T:T)=0,0,SUMIF('[1]Címrend ÖN'!$Q:$Q,$N12,'[1]Címrend ÖN'!T:T)))</f>
        <v>42437500</v>
      </c>
      <c r="Q12" s="28">
        <v>42424790</v>
      </c>
      <c r="R12" s="172">
        <f t="shared" si="0"/>
        <v>0.9997005007363771</v>
      </c>
      <c r="S12" s="84"/>
      <c r="T12" s="28">
        <f>IF($N12="","",IF(SUMIF('[1]Címrend ÖN'!$Q:$Q,$N12,'[1]Címrend ÖN'!V:V)=0,0,SUMIF('[1]Címrend ÖN'!$Q:$Q,$N12,'[1]Címrend ÖN'!V:V)))</f>
        <v>0</v>
      </c>
      <c r="U12" s="28">
        <f>Q12-V12</f>
        <v>0</v>
      </c>
      <c r="V12" s="28">
        <v>42424790</v>
      </c>
      <c r="W12" s="9"/>
      <c r="X12" s="9"/>
    </row>
    <row r="13" spans="4:24" ht="11.25">
      <c r="D13" s="6"/>
      <c r="E13" s="10" t="s">
        <v>33</v>
      </c>
      <c r="F13" s="6"/>
      <c r="G13" s="6"/>
      <c r="H13" s="6"/>
      <c r="I13" s="6"/>
      <c r="J13" s="6"/>
      <c r="K13" s="6" t="s">
        <v>34</v>
      </c>
      <c r="L13" s="7"/>
      <c r="M13" s="104"/>
      <c r="N13" s="104"/>
      <c r="O13" s="145"/>
      <c r="P13" s="145"/>
      <c r="Q13" s="145"/>
      <c r="R13" s="171">
        <f t="shared" si="0"/>
      </c>
      <c r="S13" s="108"/>
      <c r="T13" s="145"/>
      <c r="U13" s="145"/>
      <c r="V13" s="145"/>
      <c r="W13" s="9"/>
      <c r="X13" s="9"/>
    </row>
    <row r="14" spans="4:26" ht="11.25">
      <c r="D14" s="6"/>
      <c r="E14" s="10"/>
      <c r="F14" s="6" t="s">
        <v>19</v>
      </c>
      <c r="G14" s="6"/>
      <c r="H14" s="6"/>
      <c r="I14" s="6"/>
      <c r="J14" s="6"/>
      <c r="K14" s="6"/>
      <c r="L14" s="7" t="s">
        <v>36</v>
      </c>
      <c r="M14" s="104" t="s">
        <v>37</v>
      </c>
      <c r="N14" s="7" t="s">
        <v>37</v>
      </c>
      <c r="O14" s="140">
        <f>IF($N14="","",IF(SUMIF('[1]Címrend ÖN'!$Q:$Q,$N14,'[1]Címrend ÖN'!S:S)=0,0,SUMIF('[1]Címrend ÖN'!$Q:$Q,$N14,'[1]Címrend ÖN'!S:S)))</f>
        <v>0</v>
      </c>
      <c r="P14" s="140">
        <f>IF($N14="","",IF(SUMIF('[1]Címrend ÖN'!$Q:$Q,$N14,'[1]Címrend ÖN'!T:T)=0,0,SUMIF('[1]Címrend ÖN'!$Q:$Q,$N14,'[1]Címrend ÖN'!T:T)))</f>
        <v>0</v>
      </c>
      <c r="Q14" s="140">
        <f>IF($N14="","",IF(SUMIF('[1]Címrend ÖN'!$Q:$Q,$N14,'[1]Címrend ÖN'!U:U)=0,0,SUMIF('[1]Címrend ÖN'!$Q:$Q,$N14,'[1]Címrend ÖN'!U:U)))</f>
        <v>0</v>
      </c>
      <c r="R14" s="174">
        <f t="shared" si="0"/>
        <v>0</v>
      </c>
      <c r="S14" s="130"/>
      <c r="T14" s="140">
        <f>IF($N14="","",IF(SUMIF('[1]Címrend ÖN'!$Q:$Q,$N14,'[1]Címrend ÖN'!V:V)=0,0,SUMIF('[1]Címrend ÖN'!$Q:$Q,$N14,'[1]Címrend ÖN'!V:V)))</f>
        <v>0</v>
      </c>
      <c r="U14" s="140">
        <f>IF($N14="","",IF(SUMIF('[1]Címrend ÖN'!$Q:$Q,$N14,'[1]Címrend ÖN'!W:W)=0,0,SUMIF('[1]Címrend ÖN'!$Q:$Q,$N14,'[1]Címrend ÖN'!W:W)))</f>
        <v>0</v>
      </c>
      <c r="V14" s="140">
        <f>IF($N14="","",IF(SUMIF('[1]Címrend ÖN'!$Q:$Q,$N14,'[1]Címrend ÖN'!X:X)=0,0,SUMIF('[1]Címrend ÖN'!$Q:$Q,$N14,'[1]Címrend ÖN'!X:X)))</f>
        <v>0</v>
      </c>
      <c r="W14" s="9"/>
      <c r="X14" s="9"/>
      <c r="Z14" s="9"/>
    </row>
    <row r="15" spans="4:24" ht="11.25">
      <c r="D15" s="6"/>
      <c r="E15" s="10"/>
      <c r="F15" s="6" t="s">
        <v>23</v>
      </c>
      <c r="G15" s="6"/>
      <c r="H15" s="6"/>
      <c r="I15" s="6"/>
      <c r="J15" s="6"/>
      <c r="K15" s="6"/>
      <c r="L15" s="7" t="s">
        <v>536</v>
      </c>
      <c r="M15" s="104" t="s">
        <v>535</v>
      </c>
      <c r="N15" s="104"/>
      <c r="O15" s="145">
        <f>SUM(O16:O18)</f>
        <v>0</v>
      </c>
      <c r="P15" s="145">
        <f>SUM(P16:P18)</f>
        <v>3941990</v>
      </c>
      <c r="Q15" s="145">
        <f>SUM(Q16:Q18)</f>
        <v>2407390</v>
      </c>
      <c r="R15" s="171">
        <f t="shared" si="0"/>
        <v>0.6107042382147088</v>
      </c>
      <c r="S15" s="108"/>
      <c r="T15" s="145">
        <v>0</v>
      </c>
      <c r="U15" s="145">
        <f>SUM(U16:U18)</f>
        <v>2407390</v>
      </c>
      <c r="V15" s="145">
        <f>SUM(V16:V18)</f>
        <v>0</v>
      </c>
      <c r="W15" s="9"/>
      <c r="X15" s="9"/>
    </row>
    <row r="16" spans="4:24" ht="11.25">
      <c r="D16" s="6"/>
      <c r="E16" s="10"/>
      <c r="F16" s="6"/>
      <c r="G16" s="6"/>
      <c r="H16" s="6"/>
      <c r="I16" s="6"/>
      <c r="J16" s="6"/>
      <c r="K16" s="6"/>
      <c r="L16" s="7" t="s">
        <v>729</v>
      </c>
      <c r="M16" s="6" t="s">
        <v>510</v>
      </c>
      <c r="N16" s="6" t="s">
        <v>510</v>
      </c>
      <c r="O16" s="140">
        <f>IF($N16="","",IF(SUMIF('[1]Címrend ÖN'!$Q:$Q,$N16,'[1]Címrend ÖN'!S:S)=0,0,SUMIF('[1]Címrend ÖN'!$Q:$Q,$N16,'[1]Címrend ÖN'!S:S)))</f>
        <v>0</v>
      </c>
      <c r="P16" s="140">
        <f>IF($N16="","",IF(SUMIF('[1]Címrend ÖN'!$Q:$Q,$N16,'[1]Címrend ÖN'!T:T)=0,0,SUMIF('[1]Címrend ÖN'!$Q:$Q,$N16,'[1]Címrend ÖN'!T:T)))</f>
        <v>2407390</v>
      </c>
      <c r="Q16" s="140">
        <v>2407390</v>
      </c>
      <c r="R16" s="174">
        <f t="shared" si="0"/>
        <v>1</v>
      </c>
      <c r="S16" s="130"/>
      <c r="T16" s="140">
        <v>0</v>
      </c>
      <c r="U16" s="140">
        <v>2407390</v>
      </c>
      <c r="V16" s="140">
        <f>IF($N16="","",IF(SUMIF('[1]Címrend ÖN'!$Q:$Q,$N16,'[1]Címrend ÖN'!X:X)=0,0,SUMIF('[1]Címrend ÖN'!$Q:$Q,$N16,'[1]Címrend ÖN'!X:X)))</f>
        <v>0</v>
      </c>
      <c r="W16" s="9"/>
      <c r="X16" s="9"/>
    </row>
    <row r="17" spans="4:24" ht="11.25">
      <c r="D17" s="6"/>
      <c r="E17" s="10"/>
      <c r="F17" s="6"/>
      <c r="G17" s="6"/>
      <c r="H17" s="6"/>
      <c r="I17" s="6"/>
      <c r="J17" s="6"/>
      <c r="K17" s="6"/>
      <c r="L17" s="7" t="s">
        <v>730</v>
      </c>
      <c r="M17" s="6" t="s">
        <v>511</v>
      </c>
      <c r="N17" s="6" t="s">
        <v>511</v>
      </c>
      <c r="O17" s="140">
        <f>IF($N17="","",IF(SUMIF('[1]Címrend ÖN'!$Q:$Q,$N17,'[1]Címrend ÖN'!S:S)=0,0,SUMIF('[1]Címrend ÖN'!$Q:$Q,$N17,'[1]Címrend ÖN'!S:S)))</f>
        <v>0</v>
      </c>
      <c r="P17" s="140">
        <f>IF($N17="","",IF(SUMIF('[1]Címrend ÖN'!$Q:$Q,$N17,'[1]Címrend ÖN'!T:T)=0,0,SUMIF('[1]Címrend ÖN'!$Q:$Q,$N17,'[1]Címrend ÖN'!T:T)))</f>
        <v>0</v>
      </c>
      <c r="Q17" s="140">
        <f>IF($N17="","",IF(SUMIF('[1]Címrend ÖN'!$Q:$Q,$N17,'[1]Címrend ÖN'!U:U)=0,0,SUMIF('[1]Címrend ÖN'!$Q:$Q,$N17,'[1]Címrend ÖN'!U:U)))</f>
        <v>0</v>
      </c>
      <c r="R17" s="174">
        <f t="shared" si="0"/>
        <v>0</v>
      </c>
      <c r="S17" s="130"/>
      <c r="T17" s="140">
        <f>IF($N17="","",IF(SUMIF('[1]Címrend ÖN'!$Q:$Q,$N17,'[1]Címrend ÖN'!V:V)=0,0,SUMIF('[1]Címrend ÖN'!$Q:$Q,$N17,'[1]Címrend ÖN'!V:V)))</f>
        <v>0</v>
      </c>
      <c r="U17" s="140">
        <f>IF($N17="","",IF(SUMIF('[1]Címrend ÖN'!$Q:$Q,$N17,'[1]Címrend ÖN'!W:W)=0,0,SUMIF('[1]Címrend ÖN'!$Q:$Q,$N17,'[1]Címrend ÖN'!W:W)))</f>
        <v>0</v>
      </c>
      <c r="V17" s="140">
        <f>IF($N17="","",IF(SUMIF('[1]Címrend ÖN'!$Q:$Q,$N17,'[1]Címrend ÖN'!X:X)=0,0,SUMIF('[1]Címrend ÖN'!$Q:$Q,$N17,'[1]Címrend ÖN'!X:X)))</f>
        <v>0</v>
      </c>
      <c r="W17" s="9"/>
      <c r="X17" s="9"/>
    </row>
    <row r="18" spans="4:24" ht="11.25">
      <c r="D18" s="6"/>
      <c r="E18" s="10"/>
      <c r="F18" s="6"/>
      <c r="G18" s="6"/>
      <c r="H18" s="6"/>
      <c r="I18" s="6"/>
      <c r="J18" s="6"/>
      <c r="K18" s="6"/>
      <c r="L18" s="7" t="s">
        <v>731</v>
      </c>
      <c r="M18" s="6" t="s">
        <v>512</v>
      </c>
      <c r="N18" s="6" t="s">
        <v>512</v>
      </c>
      <c r="O18" s="140">
        <f>IF($N18="","",IF(SUMIF('[1]Címrend ÖN'!$Q:$Q,$N18,'[1]Címrend ÖN'!S:S)=0,0,SUMIF('[1]Címrend ÖN'!$Q:$Q,$N18,'[1]Címrend ÖN'!S:S)))</f>
        <v>0</v>
      </c>
      <c r="P18" s="140">
        <f>IF($N18="","",IF(SUMIF('[1]Címrend ÖN'!$Q:$Q,$N18,'[1]Címrend ÖN'!T:T)=0,0,SUMIF('[1]Címrend ÖN'!$Q:$Q,$N18,'[1]Címrend ÖN'!T:T)))</f>
        <v>1534600</v>
      </c>
      <c r="Q18" s="140">
        <f>IF($N18="","",IF(SUMIF('[1]Címrend ÖN'!$Q:$Q,$N18,'[1]Címrend ÖN'!U:U)=0,0,SUMIF('[1]Címrend ÖN'!$Q:$Q,$N18,'[1]Címrend ÖN'!U:U)))</f>
        <v>0</v>
      </c>
      <c r="R18" s="174">
        <f t="shared" si="0"/>
        <v>0</v>
      </c>
      <c r="S18" s="130"/>
      <c r="T18" s="140">
        <v>0</v>
      </c>
      <c r="U18" s="140">
        <f>IF($N18="","",IF(SUMIF('[1]Címrend ÖN'!$Q:$Q,$N18,'[1]Címrend ÖN'!W:W)=0,0,SUMIF('[1]Címrend ÖN'!$Q:$Q,$N18,'[1]Címrend ÖN'!W:W)))</f>
        <v>0</v>
      </c>
      <c r="V18" s="140">
        <f>IF($N18="","",IF(SUMIF('[1]Címrend ÖN'!$Q:$Q,$N18,'[1]Címrend ÖN'!X:X)=0,0,SUMIF('[1]Címrend ÖN'!$Q:$Q,$N18,'[1]Címrend ÖN'!X:X)))</f>
        <v>0</v>
      </c>
      <c r="W18" s="9"/>
      <c r="X18" s="9"/>
    </row>
    <row r="19" spans="4:24" ht="11.25">
      <c r="D19" s="6"/>
      <c r="E19" s="10"/>
      <c r="F19" s="6" t="s">
        <v>26</v>
      </c>
      <c r="G19" s="6"/>
      <c r="H19" s="6"/>
      <c r="I19" s="6"/>
      <c r="J19" s="6"/>
      <c r="K19" s="6"/>
      <c r="L19" s="7" t="s">
        <v>537</v>
      </c>
      <c r="M19" s="104" t="s">
        <v>38</v>
      </c>
      <c r="N19" s="7" t="s">
        <v>38</v>
      </c>
      <c r="O19" s="140">
        <f>IF($N19="","",IF(SUMIF('[1]Címrend ÖN'!$Q:$Q,$N19,'[1]Címrend ÖN'!S:S)=0,0,SUMIF('[1]Címrend ÖN'!$Q:$Q,$N19,'[1]Címrend ÖN'!S:S)))</f>
        <v>0</v>
      </c>
      <c r="P19" s="140">
        <f>IF($N19="","",IF(SUMIF('[1]Címrend ÖN'!$Q:$Q,$N19,'[1]Címrend ÖN'!T:T)=0,0,SUMIF('[1]Címrend ÖN'!$Q:$Q,$N19,'[1]Címrend ÖN'!T:T)))</f>
        <v>0</v>
      </c>
      <c r="Q19" s="140">
        <f>IF($N19="","",IF(SUMIF('[1]Címrend ÖN'!$Q:$Q,$N19,'[1]Címrend ÖN'!U:U)=0,0,SUMIF('[1]Címrend ÖN'!$Q:$Q,$N19,'[1]Címrend ÖN'!U:U)))</f>
        <v>0</v>
      </c>
      <c r="R19" s="174">
        <f t="shared" si="0"/>
        <v>0</v>
      </c>
      <c r="S19" s="130"/>
      <c r="T19" s="140">
        <f>IF($N19="","",IF(SUMIF('[1]Címrend ÖN'!$Q:$Q,$N19,'[1]Címrend ÖN'!V:V)=0,0,SUMIF('[1]Címrend ÖN'!$Q:$Q,$N19,'[1]Címrend ÖN'!V:V)))</f>
        <v>0</v>
      </c>
      <c r="U19" s="140">
        <f>IF($N19="","",IF(SUMIF('[1]Címrend ÖN'!$Q:$Q,$N19,'[1]Címrend ÖN'!W:W)=0,0,SUMIF('[1]Címrend ÖN'!$Q:$Q,$N19,'[1]Címrend ÖN'!W:W)))</f>
        <v>0</v>
      </c>
      <c r="V19" s="140">
        <f>IF($N19="","",IF(SUMIF('[1]Címrend ÖN'!$Q:$Q,$N19,'[1]Címrend ÖN'!X:X)=0,0,SUMIF('[1]Címrend ÖN'!$Q:$Q,$N19,'[1]Címrend ÖN'!X:X)))</f>
        <v>0</v>
      </c>
      <c r="W19" s="9"/>
      <c r="X19" s="9"/>
    </row>
    <row r="20" spans="4:24" ht="11.25">
      <c r="D20" s="6"/>
      <c r="E20" s="10"/>
      <c r="F20" s="6" t="s">
        <v>30</v>
      </c>
      <c r="G20" s="6"/>
      <c r="H20" s="6"/>
      <c r="I20" s="6"/>
      <c r="J20" s="6"/>
      <c r="K20" s="6"/>
      <c r="L20" s="7" t="s">
        <v>39</v>
      </c>
      <c r="M20" s="104" t="s">
        <v>40</v>
      </c>
      <c r="N20" s="7" t="s">
        <v>40</v>
      </c>
      <c r="O20" s="140">
        <f>IF($N20="","",IF(SUMIF('[1]Címrend ÖN'!$Q:$Q,$N20,'[1]Címrend ÖN'!S:S)=0,0,SUMIF('[1]Címrend ÖN'!$Q:$Q,$N20,'[1]Címrend ÖN'!S:S)))</f>
        <v>0</v>
      </c>
      <c r="P20" s="140">
        <f>IF($N20="","",IF(SUMIF('[1]Címrend ÖN'!$Q:$Q,$N20,'[1]Címrend ÖN'!T:T)=0,0,SUMIF('[1]Címrend ÖN'!$Q:$Q,$N20,'[1]Címrend ÖN'!T:T)))</f>
        <v>0</v>
      </c>
      <c r="Q20" s="140">
        <f>IF($N20="","",IF(SUMIF('[1]Címrend ÖN'!$Q:$Q,$N20,'[1]Címrend ÖN'!U:U)=0,0,SUMIF('[1]Címrend ÖN'!$Q:$Q,$N20,'[1]Címrend ÖN'!U:U)))</f>
        <v>0</v>
      </c>
      <c r="R20" s="174">
        <f t="shared" si="0"/>
        <v>0</v>
      </c>
      <c r="S20" s="130"/>
      <c r="T20" s="140">
        <f>IF($N20="","",IF(SUMIF('[1]Címrend ÖN'!$Q:$Q,$N20,'[1]Címrend ÖN'!V:V)=0,0,SUMIF('[1]Címrend ÖN'!$Q:$Q,$N20,'[1]Címrend ÖN'!V:V)))</f>
        <v>0</v>
      </c>
      <c r="U20" s="140">
        <f>IF($N20="","",IF(SUMIF('[1]Címrend ÖN'!$Q:$Q,$N20,'[1]Címrend ÖN'!W:W)=0,0,SUMIF('[1]Címrend ÖN'!$Q:$Q,$N20,'[1]Címrend ÖN'!W:W)))</f>
        <v>0</v>
      </c>
      <c r="V20" s="140">
        <f>IF($N20="","",IF(SUMIF('[1]Címrend ÖN'!$Q:$Q,$N20,'[1]Címrend ÖN'!X:X)=0,0,SUMIF('[1]Címrend ÖN'!$Q:$Q,$N20,'[1]Címrend ÖN'!X:X)))</f>
        <v>0</v>
      </c>
      <c r="W20" s="9"/>
      <c r="X20" s="9"/>
    </row>
    <row r="21" spans="4:24" ht="11.25">
      <c r="D21" s="6"/>
      <c r="E21" s="10"/>
      <c r="F21" s="6" t="s">
        <v>33</v>
      </c>
      <c r="G21" s="6"/>
      <c r="H21" s="6"/>
      <c r="I21" s="6"/>
      <c r="J21" s="6"/>
      <c r="K21" s="6"/>
      <c r="L21" s="7" t="s">
        <v>41</v>
      </c>
      <c r="M21" s="104" t="s">
        <v>42</v>
      </c>
      <c r="N21" s="7" t="s">
        <v>42</v>
      </c>
      <c r="O21" s="140">
        <f>IF($N21="","",IF(SUMIF('[1]Címrend ÖN'!$Q:$Q,$N21,'[1]Címrend ÖN'!S:S)=0,0,SUMIF('[1]Címrend ÖN'!$Q:$Q,$N21,'[1]Címrend ÖN'!S:S)))</f>
        <v>0</v>
      </c>
      <c r="P21" s="140">
        <f>IF($N21="","",IF(SUMIF('[1]Címrend ÖN'!$Q:$Q,$N21,'[1]Címrend ÖN'!T:T)=0,0,SUMIF('[1]Címrend ÖN'!$Q:$Q,$N21,'[1]Címrend ÖN'!T:T)))</f>
        <v>0</v>
      </c>
      <c r="Q21" s="140">
        <f>IF($N21="","",IF(SUMIF('[1]Címrend ÖN'!$Q:$Q,$N21,'[1]Címrend ÖN'!U:U)=0,0,SUMIF('[1]Címrend ÖN'!$Q:$Q,$N21,'[1]Címrend ÖN'!U:U)))</f>
        <v>0</v>
      </c>
      <c r="R21" s="174">
        <f t="shared" si="0"/>
        <v>0</v>
      </c>
      <c r="S21" s="130"/>
      <c r="T21" s="140">
        <f>IF($N21="","",IF(SUMIF('[1]Címrend ÖN'!$Q:$Q,$N21,'[1]Címrend ÖN'!V:V)=0,0,SUMIF('[1]Címrend ÖN'!$Q:$Q,$N21,'[1]Címrend ÖN'!V:V)))</f>
        <v>0</v>
      </c>
      <c r="U21" s="140">
        <f>IF($N21="","",IF(SUMIF('[1]Címrend ÖN'!$Q:$Q,$N21,'[1]Címrend ÖN'!W:W)=0,0,SUMIF('[1]Címrend ÖN'!$Q:$Q,$N21,'[1]Címrend ÖN'!W:W)))</f>
        <v>0</v>
      </c>
      <c r="V21" s="140">
        <f>IF($N21="","",IF(SUMIF('[1]Címrend ÖN'!$Q:$Q,$N21,'[1]Címrend ÖN'!X:X)=0,0,SUMIF('[1]Címrend ÖN'!$Q:$Q,$N21,'[1]Címrend ÖN'!X:X)))</f>
        <v>0</v>
      </c>
      <c r="W21" s="9"/>
      <c r="X21" s="9"/>
    </row>
    <row r="22" spans="4:24" ht="11.25">
      <c r="D22" s="6"/>
      <c r="E22" s="10"/>
      <c r="F22" s="6" t="s">
        <v>43</v>
      </c>
      <c r="G22" s="6"/>
      <c r="H22" s="6"/>
      <c r="I22" s="6"/>
      <c r="J22" s="6"/>
      <c r="K22" s="6"/>
      <c r="L22" s="7" t="s">
        <v>44</v>
      </c>
      <c r="M22" s="104" t="s">
        <v>45</v>
      </c>
      <c r="N22" s="7" t="s">
        <v>45</v>
      </c>
      <c r="O22" s="140">
        <f>IF($N22="","",IF(SUMIF('[1]Címrend ÖN'!$Q:$Q,$N22,'[1]Címrend ÖN'!S:S)=0,0,SUMIF('[1]Címrend ÖN'!$Q:$Q,$N22,'[1]Címrend ÖN'!S:S)))</f>
        <v>1980673</v>
      </c>
      <c r="P22" s="140">
        <f>IF($N22="","",IF(SUMIF('[1]Címrend ÖN'!$Q:$Q,$N22,'[1]Címrend ÖN'!T:T)=0,0,SUMIF('[1]Címrend ÖN'!$Q:$Q,$N22,'[1]Címrend ÖN'!T:T)))</f>
        <v>2103173</v>
      </c>
      <c r="Q22" s="140">
        <v>421327</v>
      </c>
      <c r="R22" s="174">
        <f t="shared" si="0"/>
        <v>0.2003292168547238</v>
      </c>
      <c r="S22" s="130"/>
      <c r="T22" s="140">
        <v>0</v>
      </c>
      <c r="U22" s="140">
        <f>92500+182633+30000</f>
        <v>305133</v>
      </c>
      <c r="V22" s="140">
        <f>Q22-U22</f>
        <v>116194</v>
      </c>
      <c r="W22" s="9"/>
      <c r="X22" s="9"/>
    </row>
    <row r="23" spans="4:24" ht="11.25">
      <c r="D23" s="6"/>
      <c r="E23" s="10"/>
      <c r="F23" s="6" t="s">
        <v>46</v>
      </c>
      <c r="G23" s="6"/>
      <c r="H23" s="6"/>
      <c r="I23" s="6"/>
      <c r="J23" s="6"/>
      <c r="K23" s="6"/>
      <c r="L23" s="7" t="s">
        <v>47</v>
      </c>
      <c r="M23" s="104" t="s">
        <v>48</v>
      </c>
      <c r="N23" s="7" t="s">
        <v>48</v>
      </c>
      <c r="O23" s="140">
        <f>IF($N23="","",IF(SUMIF('[1]Címrend ÖN'!$Q:$Q,$N23,'[1]Címrend ÖN'!S:S)=0,0,SUMIF('[1]Címrend ÖN'!$Q:$Q,$N23,'[1]Címrend ÖN'!S:S)))</f>
        <v>0</v>
      </c>
      <c r="P23" s="140">
        <f>IF($N23="","",IF(SUMIF('[1]Címrend ÖN'!$Q:$Q,$N23,'[1]Címrend ÖN'!T:T)=0,0,SUMIF('[1]Címrend ÖN'!$Q:$Q,$N23,'[1]Címrend ÖN'!T:T)))</f>
        <v>0</v>
      </c>
      <c r="Q23" s="140">
        <f>IF($N23="","",IF(SUMIF('[1]Címrend ÖN'!$Q:$Q,$N23,'[1]Címrend ÖN'!U:U)=0,0,SUMIF('[1]Címrend ÖN'!$Q:$Q,$N23,'[1]Címrend ÖN'!U:U)))</f>
        <v>0</v>
      </c>
      <c r="R23" s="174">
        <f t="shared" si="0"/>
        <v>0</v>
      </c>
      <c r="S23" s="130"/>
      <c r="T23" s="140">
        <f>IF($N23="","",IF(SUMIF('[1]Címrend ÖN'!$Q:$Q,$N23,'[1]Címrend ÖN'!V:V)=0,0,SUMIF('[1]Címrend ÖN'!$Q:$Q,$N23,'[1]Címrend ÖN'!V:V)))</f>
        <v>0</v>
      </c>
      <c r="U23" s="140">
        <f>IF($N23="","",IF(SUMIF('[1]Címrend ÖN'!$Q:$Q,$N23,'[1]Címrend ÖN'!W:W)=0,0,SUMIF('[1]Címrend ÖN'!$Q:$Q,$N23,'[1]Címrend ÖN'!W:W)))</f>
        <v>0</v>
      </c>
      <c r="V23" s="140">
        <f>IF($N23="","",IF(SUMIF('[1]Címrend ÖN'!$Q:$Q,$N23,'[1]Címrend ÖN'!X:X)=0,0,SUMIF('[1]Címrend ÖN'!$Q:$Q,$N23,'[1]Címrend ÖN'!X:X)))</f>
        <v>0</v>
      </c>
      <c r="W23" s="9"/>
      <c r="X23" s="9"/>
    </row>
    <row r="24" spans="4:24" ht="11.25">
      <c r="D24" s="6"/>
      <c r="E24" s="10"/>
      <c r="F24" s="6" t="s">
        <v>49</v>
      </c>
      <c r="G24" s="6"/>
      <c r="H24" s="6"/>
      <c r="I24" s="6"/>
      <c r="J24" s="6"/>
      <c r="K24" s="6"/>
      <c r="L24" s="7" t="s">
        <v>50</v>
      </c>
      <c r="M24" s="104" t="s">
        <v>51</v>
      </c>
      <c r="N24" s="7" t="s">
        <v>51</v>
      </c>
      <c r="O24" s="140">
        <f>IF($N24="","",IF(SUMIF('[1]Címrend ÖN'!$Q:$Q,$N24,'[1]Címrend ÖN'!S:S)=0,0,SUMIF('[1]Címrend ÖN'!$Q:$Q,$N24,'[1]Címrend ÖN'!S:S)))</f>
        <v>0</v>
      </c>
      <c r="P24" s="140">
        <f>IF($N24="","",IF(SUMIF('[1]Címrend ÖN'!$Q:$Q,$N24,'[1]Címrend ÖN'!T:T)=0,0,SUMIF('[1]Címrend ÖN'!$Q:$Q,$N24,'[1]Címrend ÖN'!T:T)))</f>
        <v>0</v>
      </c>
      <c r="Q24" s="140">
        <f>IF($N24="","",IF(SUMIF('[1]Címrend ÖN'!$Q:$Q,$N24,'[1]Címrend ÖN'!U:U)=0,0,SUMIF('[1]Címrend ÖN'!$Q:$Q,$N24,'[1]Címrend ÖN'!U:U)))</f>
        <v>0</v>
      </c>
      <c r="R24" s="174">
        <f t="shared" si="0"/>
        <v>0</v>
      </c>
      <c r="S24" s="130"/>
      <c r="T24" s="140">
        <f>IF($N24="","",IF(SUMIF('[1]Címrend ÖN'!$Q:$Q,$N24,'[1]Címrend ÖN'!V:V)=0,0,SUMIF('[1]Címrend ÖN'!$Q:$Q,$N24,'[1]Címrend ÖN'!V:V)))</f>
        <v>0</v>
      </c>
      <c r="U24" s="140">
        <f>IF($N24="","",IF(SUMIF('[1]Címrend ÖN'!$Q:$Q,$N24,'[1]Címrend ÖN'!W:W)=0,0,SUMIF('[1]Címrend ÖN'!$Q:$Q,$N24,'[1]Címrend ÖN'!W:W)))</f>
        <v>0</v>
      </c>
      <c r="V24" s="140">
        <f>IF($N24="","",IF(SUMIF('[1]Címrend ÖN'!$Q:$Q,$N24,'[1]Címrend ÖN'!X:X)=0,0,SUMIF('[1]Címrend ÖN'!$Q:$Q,$N24,'[1]Címrend ÖN'!X:X)))</f>
        <v>0</v>
      </c>
      <c r="W24" s="9"/>
      <c r="X24" s="9"/>
    </row>
    <row r="25" spans="4:24" ht="11.25">
      <c r="D25" s="6"/>
      <c r="E25" s="10"/>
      <c r="F25" s="6" t="s">
        <v>52</v>
      </c>
      <c r="G25" s="6"/>
      <c r="H25" s="6"/>
      <c r="I25" s="6"/>
      <c r="J25" s="6"/>
      <c r="K25" s="6"/>
      <c r="L25" s="7" t="s">
        <v>53</v>
      </c>
      <c r="M25" s="104" t="s">
        <v>54</v>
      </c>
      <c r="N25" s="7" t="s">
        <v>54</v>
      </c>
      <c r="O25" s="140">
        <f>IF($N25="","",IF(SUMIF('[1]Címrend ÖN'!$Q:$Q,$N25,'[1]Címrend ÖN'!S:S)=0,0,SUMIF('[1]Címrend ÖN'!$Q:$Q,$N25,'[1]Címrend ÖN'!S:S)))</f>
        <v>0</v>
      </c>
      <c r="P25" s="140">
        <f>IF($N25="","",IF(SUMIF('[1]Címrend ÖN'!$Q:$Q,$N25,'[1]Címrend ÖN'!T:T)=0,0,SUMIF('[1]Címrend ÖN'!$Q:$Q,$N25,'[1]Címrend ÖN'!T:T)))</f>
        <v>0</v>
      </c>
      <c r="Q25" s="140">
        <f>IF($N25="","",IF(SUMIF('[1]Címrend ÖN'!$Q:$Q,$N25,'[1]Címrend ÖN'!U:U)=0,0,SUMIF('[1]Címrend ÖN'!$Q:$Q,$N25,'[1]Címrend ÖN'!U:U)))</f>
        <v>0</v>
      </c>
      <c r="R25" s="174">
        <f t="shared" si="0"/>
        <v>0</v>
      </c>
      <c r="S25" s="130"/>
      <c r="T25" s="140">
        <f>IF($N25="","",IF(SUMIF('[1]Címrend ÖN'!$Q:$Q,$N25,'[1]Címrend ÖN'!V:V)=0,0,SUMIF('[1]Címrend ÖN'!$Q:$Q,$N25,'[1]Címrend ÖN'!V:V)))</f>
        <v>0</v>
      </c>
      <c r="U25" s="140">
        <f>IF($N25="","",IF(SUMIF('[1]Címrend ÖN'!$Q:$Q,$N25,'[1]Címrend ÖN'!W:W)=0,0,SUMIF('[1]Címrend ÖN'!$Q:$Q,$N25,'[1]Címrend ÖN'!W:W)))</f>
        <v>0</v>
      </c>
      <c r="V25" s="140">
        <f>IF($N25="","",IF(SUMIF('[1]Címrend ÖN'!$Q:$Q,$N25,'[1]Címrend ÖN'!X:X)=0,0,SUMIF('[1]Címrend ÖN'!$Q:$Q,$N25,'[1]Címrend ÖN'!X:X)))</f>
        <v>0</v>
      </c>
      <c r="W25" s="9"/>
      <c r="X25" s="9"/>
    </row>
    <row r="26" spans="4:24" ht="11.25">
      <c r="D26" s="6"/>
      <c r="E26" s="10"/>
      <c r="F26" s="6" t="s">
        <v>55</v>
      </c>
      <c r="G26" s="6"/>
      <c r="H26" s="6"/>
      <c r="I26" s="6"/>
      <c r="J26" s="6"/>
      <c r="K26" s="6"/>
      <c r="L26" s="7" t="s">
        <v>56</v>
      </c>
      <c r="M26" s="104" t="s">
        <v>57</v>
      </c>
      <c r="N26" s="7" t="s">
        <v>57</v>
      </c>
      <c r="O26" s="140">
        <f>IF($N26="","",IF(SUMIF('[1]Címrend ÖN'!$Q:$Q,$N26,'[1]Címrend ÖN'!S:S)=0,0,SUMIF('[1]Címrend ÖN'!$Q:$Q,$N26,'[1]Címrend ÖN'!S:S)))</f>
        <v>0</v>
      </c>
      <c r="P26" s="140">
        <f>IF($N26="","",IF(SUMIF('[1]Címrend ÖN'!$Q:$Q,$N26,'[1]Címrend ÖN'!T:T)=0,0,SUMIF('[1]Címrend ÖN'!$Q:$Q,$N26,'[1]Címrend ÖN'!T:T)))</f>
        <v>0</v>
      </c>
      <c r="Q26" s="140">
        <f>IF($N26="","",IF(SUMIF('[1]Címrend ÖN'!$Q:$Q,$N26,'[1]Címrend ÖN'!U:U)=0,0,SUMIF('[1]Címrend ÖN'!$Q:$Q,$N26,'[1]Címrend ÖN'!U:U)))</f>
        <v>0</v>
      </c>
      <c r="R26" s="174">
        <f t="shared" si="0"/>
        <v>0</v>
      </c>
      <c r="S26" s="130"/>
      <c r="T26" s="140">
        <f>IF($N26="","",IF(SUMIF('[1]Címrend ÖN'!$Q:$Q,$N26,'[1]Címrend ÖN'!V:V)=0,0,SUMIF('[1]Címrend ÖN'!$Q:$Q,$N26,'[1]Címrend ÖN'!V:V)))</f>
        <v>0</v>
      </c>
      <c r="U26" s="140">
        <f>IF($N26="","",IF(SUMIF('[1]Címrend ÖN'!$Q:$Q,$N26,'[1]Címrend ÖN'!W:W)=0,0,SUMIF('[1]Címrend ÖN'!$Q:$Q,$N26,'[1]Címrend ÖN'!W:W)))</f>
        <v>0</v>
      </c>
      <c r="V26" s="140">
        <f>IF($N26="","",IF(SUMIF('[1]Címrend ÖN'!$Q:$Q,$N26,'[1]Címrend ÖN'!X:X)=0,0,SUMIF('[1]Címrend ÖN'!$Q:$Q,$N26,'[1]Címrend ÖN'!X:X)))</f>
        <v>0</v>
      </c>
      <c r="W26" s="9"/>
      <c r="X26" s="9"/>
    </row>
    <row r="27" spans="4:24" ht="11.25">
      <c r="D27" s="6"/>
      <c r="E27" s="10"/>
      <c r="F27" s="6" t="s">
        <v>58</v>
      </c>
      <c r="G27" s="6"/>
      <c r="H27" s="6"/>
      <c r="I27" s="6"/>
      <c r="J27" s="6"/>
      <c r="K27" s="6"/>
      <c r="L27" s="7" t="s">
        <v>436</v>
      </c>
      <c r="M27" s="104" t="s">
        <v>60</v>
      </c>
      <c r="N27" s="7" t="s">
        <v>60</v>
      </c>
      <c r="O27" s="140">
        <f>IF($N27="","",IF(SUMIF('[1]Címrend ÖN'!$Q:$Q,$N27,'[1]Címrend ÖN'!S:S)=0,0,SUMIF('[1]Címrend ÖN'!$Q:$Q,$N27,'[1]Címrend ÖN'!S:S)))</f>
        <v>0</v>
      </c>
      <c r="P27" s="140">
        <f>IF($N27="","",IF(SUMIF('[1]Címrend ÖN'!$Q:$Q,$N27,'[1]Címrend ÖN'!T:T)=0,0,SUMIF('[1]Címrend ÖN'!$Q:$Q,$N27,'[1]Címrend ÖN'!T:T)))</f>
        <v>0</v>
      </c>
      <c r="Q27" s="140">
        <f>IF($N27="","",IF(SUMIF('[1]Címrend ÖN'!$Q:$Q,$N27,'[1]Címrend ÖN'!U:U)=0,0,SUMIF('[1]Címrend ÖN'!$Q:$Q,$N27,'[1]Címrend ÖN'!U:U)))</f>
        <v>0</v>
      </c>
      <c r="R27" s="174">
        <f t="shared" si="0"/>
        <v>0</v>
      </c>
      <c r="S27" s="130"/>
      <c r="T27" s="140">
        <f>IF($N27="","",IF(SUMIF('[1]Címrend ÖN'!$Q:$Q,$N27,'[1]Címrend ÖN'!V:V)=0,0,SUMIF('[1]Címrend ÖN'!$Q:$Q,$N27,'[1]Címrend ÖN'!V:V)))</f>
        <v>0</v>
      </c>
      <c r="U27" s="140">
        <f>IF($N27="","",IF(SUMIF('[1]Címrend ÖN'!$Q:$Q,$N27,'[1]Címrend ÖN'!W:W)=0,0,SUMIF('[1]Címrend ÖN'!$Q:$Q,$N27,'[1]Címrend ÖN'!W:W)))</f>
        <v>0</v>
      </c>
      <c r="V27" s="140">
        <f>IF($N27="","",IF(SUMIF('[1]Címrend ÖN'!$Q:$Q,$N27,'[1]Címrend ÖN'!X:X)=0,0,SUMIF('[1]Címrend ÖN'!$Q:$Q,$N27,'[1]Címrend ÖN'!X:X)))</f>
        <v>0</v>
      </c>
      <c r="W27" s="9"/>
      <c r="X27" s="9"/>
    </row>
    <row r="28" spans="4:24" ht="11.25">
      <c r="D28" s="6"/>
      <c r="E28" s="10"/>
      <c r="F28" s="6" t="s">
        <v>61</v>
      </c>
      <c r="G28" s="6"/>
      <c r="H28" s="6"/>
      <c r="I28" s="6"/>
      <c r="J28" s="6"/>
      <c r="K28" s="6"/>
      <c r="L28" s="7" t="s">
        <v>59</v>
      </c>
      <c r="M28" s="104" t="s">
        <v>63</v>
      </c>
      <c r="N28" s="7" t="s">
        <v>63</v>
      </c>
      <c r="O28" s="140">
        <f>IF($N28="","",IF(SUMIF('[1]Címrend ÖN'!$Q:$Q,$N28,'[1]Címrend ÖN'!S:S)=0,0,SUMIF('[1]Címrend ÖN'!$Q:$Q,$N28,'[1]Címrend ÖN'!S:S)))</f>
        <v>49477000</v>
      </c>
      <c r="P28" s="140">
        <f>IF($N28="","",IF(SUMIF('[1]Címrend ÖN'!$Q:$Q,$N28,'[1]Címrend ÖN'!T:T)=0,0,SUMIF('[1]Címrend ÖN'!$Q:$Q,$N28,'[1]Címrend ÖN'!T:T)))</f>
        <v>82040567</v>
      </c>
      <c r="Q28" s="140">
        <v>74500567</v>
      </c>
      <c r="R28" s="174">
        <f t="shared" si="0"/>
        <v>0.9080942480565742</v>
      </c>
      <c r="S28" s="130"/>
      <c r="T28" s="140">
        <v>0</v>
      </c>
      <c r="U28" s="140">
        <f>1670000+57000000+700000</f>
        <v>59370000</v>
      </c>
      <c r="V28" s="140">
        <f>Q28-U28</f>
        <v>15130567</v>
      </c>
      <c r="W28" s="9"/>
      <c r="X28" s="9"/>
    </row>
    <row r="29" spans="4:24" ht="11.25">
      <c r="D29" s="6"/>
      <c r="E29" s="10"/>
      <c r="F29" s="6" t="s">
        <v>337</v>
      </c>
      <c r="G29" s="6"/>
      <c r="H29" s="6"/>
      <c r="I29" s="6"/>
      <c r="J29" s="6"/>
      <c r="K29" s="6"/>
      <c r="L29" s="7" t="s">
        <v>62</v>
      </c>
      <c r="M29" s="104" t="s">
        <v>437</v>
      </c>
      <c r="N29" s="7" t="s">
        <v>437</v>
      </c>
      <c r="O29" s="140">
        <f>IF($N29="","",IF(SUMIF('[1]Címrend ÖN'!$Q:$Q,$N29,'[1]Címrend ÖN'!S:S)=0,0,SUMIF('[1]Címrend ÖN'!$Q:$Q,$N29,'[1]Címrend ÖN'!S:S)))</f>
        <v>62544298</v>
      </c>
      <c r="P29" s="140">
        <f>IF($N29="","",IF(SUMIF('[1]Címrend ÖN'!$Q:$Q,$N29,'[1]Címrend ÖN'!T:T)=0,0,SUMIF('[1]Címrend ÖN'!$Q:$Q,$N29,'[1]Címrend ÖN'!T:T)))</f>
        <v>310788381</v>
      </c>
      <c r="Q29" s="140">
        <f>IF($N29="","",IF(SUMIF('[1]Címrend ÖN'!$Q:$Q,$N29,'[1]Címrend ÖN'!U:U)=0,0,SUMIF('[1]Címrend ÖN'!$Q:$Q,$N29,'[1]Címrend ÖN'!U:U)))</f>
        <v>0</v>
      </c>
      <c r="R29" s="174">
        <f t="shared" si="0"/>
        <v>0</v>
      </c>
      <c r="S29" s="130"/>
      <c r="T29" s="140">
        <v>0</v>
      </c>
      <c r="U29" s="140">
        <f>IF($N29="","",IF(SUMIF('[1]Címrend ÖN'!$Q:$Q,$N29,'[1]Címrend ÖN'!W:W)=0,0,SUMIF('[1]Címrend ÖN'!$Q:$Q,$N29,'[1]Címrend ÖN'!W:W)))</f>
        <v>0</v>
      </c>
      <c r="V29" s="140">
        <f>IF($N29="","",IF(SUMIF('[1]Címrend ÖN'!$Q:$Q,$N29,'[1]Címrend ÖN'!X:X)=0,0,SUMIF('[1]Címrend ÖN'!$Q:$Q,$N29,'[1]Címrend ÖN'!X:X)))</f>
        <v>0</v>
      </c>
      <c r="W29" s="9"/>
      <c r="X29" s="9"/>
    </row>
    <row r="30" spans="4:24" ht="11.25">
      <c r="D30" s="6"/>
      <c r="E30" s="137" t="s">
        <v>33</v>
      </c>
      <c r="F30" s="138"/>
      <c r="G30" s="138"/>
      <c r="H30" s="138"/>
      <c r="I30" s="138"/>
      <c r="J30" s="138"/>
      <c r="K30" s="138" t="s">
        <v>34</v>
      </c>
      <c r="L30" s="139"/>
      <c r="M30" s="27" t="s">
        <v>35</v>
      </c>
      <c r="N30" s="139"/>
      <c r="O30" s="28">
        <f>SUM(O14,O14:O15,O19:O29)</f>
        <v>114001971</v>
      </c>
      <c r="P30" s="28">
        <f>SUM(P14,P14:P15,P19:P29)</f>
        <v>398874111</v>
      </c>
      <c r="Q30" s="28">
        <f>SUM(Q14,Q14:Q15,Q19:Q29)</f>
        <v>77329284</v>
      </c>
      <c r="R30" s="172">
        <f t="shared" si="0"/>
        <v>0.19386889714684943</v>
      </c>
      <c r="S30" s="84"/>
      <c r="T30" s="28">
        <f>SUM(T14,T14:T15,T19:T29)</f>
        <v>0</v>
      </c>
      <c r="U30" s="28">
        <f>SUM(U14,U14:U15,U19:U29)</f>
        <v>62082523</v>
      </c>
      <c r="V30" s="28">
        <f>SUM(V14,V14:V15,V19:V29)</f>
        <v>15246761</v>
      </c>
      <c r="W30" s="9"/>
      <c r="X30" s="9"/>
    </row>
    <row r="31" spans="1:24" s="29" customFormat="1" ht="11.25">
      <c r="A31" s="39"/>
      <c r="B31" s="39"/>
      <c r="C31" s="39"/>
      <c r="D31" s="13" t="s">
        <v>19</v>
      </c>
      <c r="E31" s="134"/>
      <c r="F31" s="13"/>
      <c r="G31" s="13" t="s">
        <v>726</v>
      </c>
      <c r="H31" s="13"/>
      <c r="I31" s="13"/>
      <c r="J31" s="13"/>
      <c r="K31" s="13"/>
      <c r="L31" s="14"/>
      <c r="M31" s="14"/>
      <c r="N31" s="14"/>
      <c r="O31" s="135">
        <f>SUM(O30,O12,O10,O9,O8)</f>
        <v>928508122</v>
      </c>
      <c r="P31" s="135">
        <f>SUM(P30,P12,P10,P9,P8)</f>
        <v>1271988161</v>
      </c>
      <c r="Q31" s="135">
        <f>SUM(Q30,Q12,Q10,Q9,Q8)</f>
        <v>588195262</v>
      </c>
      <c r="R31" s="175">
        <f t="shared" si="0"/>
        <v>0.4624219627465542</v>
      </c>
      <c r="S31" s="108"/>
      <c r="T31" s="135">
        <f>SUM(T30,T12,T10,T9,T8)</f>
        <v>0</v>
      </c>
      <c r="U31" s="135">
        <f>SUM(U30,U12,U10,U9,U8)</f>
        <v>324015748</v>
      </c>
      <c r="V31" s="135">
        <f>SUM(V30,V12,V10,V9,V8)</f>
        <v>264179514</v>
      </c>
      <c r="W31" s="16"/>
      <c r="X31" s="16"/>
    </row>
    <row r="32" spans="12:24" ht="11.25">
      <c r="L32" s="11"/>
      <c r="M32" s="11"/>
      <c r="N32" s="11"/>
      <c r="O32" s="108"/>
      <c r="P32" s="108"/>
      <c r="Q32" s="145"/>
      <c r="R32" s="171">
        <f t="shared" si="0"/>
      </c>
      <c r="S32" s="108"/>
      <c r="T32" s="108"/>
      <c r="U32" s="108"/>
      <c r="V32" s="108"/>
      <c r="W32" s="9"/>
      <c r="X32" s="9"/>
    </row>
    <row r="33" spans="13:24" ht="11.25">
      <c r="M33" s="11"/>
      <c r="N33" s="11"/>
      <c r="O33" s="108"/>
      <c r="P33" s="108"/>
      <c r="Q33" s="145"/>
      <c r="R33" s="171">
        <f t="shared" si="0"/>
      </c>
      <c r="S33" s="108"/>
      <c r="T33" s="108"/>
      <c r="U33" s="108"/>
      <c r="V33" s="108"/>
      <c r="W33" s="9"/>
      <c r="X33" s="9"/>
    </row>
    <row r="34" spans="1:24" ht="11.25">
      <c r="A34" s="17"/>
      <c r="B34" s="17"/>
      <c r="C34" s="17"/>
      <c r="D34" s="17" t="s">
        <v>23</v>
      </c>
      <c r="E34" s="17"/>
      <c r="F34" s="17"/>
      <c r="G34" s="17"/>
      <c r="H34" s="17"/>
      <c r="I34" s="17"/>
      <c r="J34" s="143" t="s">
        <v>64</v>
      </c>
      <c r="K34" s="143"/>
      <c r="L34" s="144"/>
      <c r="M34" s="143"/>
      <c r="N34" s="143"/>
      <c r="O34" s="144"/>
      <c r="P34" s="144"/>
      <c r="Q34" s="149"/>
      <c r="R34" s="176">
        <f t="shared" si="0"/>
      </c>
      <c r="S34" s="140"/>
      <c r="T34" s="149"/>
      <c r="U34" s="149"/>
      <c r="V34" s="149"/>
      <c r="W34" s="9"/>
      <c r="X34" s="9"/>
    </row>
    <row r="35" spans="4:24" ht="11.25">
      <c r="D35" s="6"/>
      <c r="E35" s="137" t="s">
        <v>19</v>
      </c>
      <c r="F35" s="138"/>
      <c r="G35" s="138"/>
      <c r="H35" s="138"/>
      <c r="I35" s="138"/>
      <c r="J35" s="138"/>
      <c r="K35" s="138" t="s">
        <v>65</v>
      </c>
      <c r="L35" s="139"/>
      <c r="M35" s="27" t="s">
        <v>66</v>
      </c>
      <c r="N35" s="139" t="s">
        <v>66</v>
      </c>
      <c r="O35" s="28">
        <f>IF($N35="","",IF(SUMIF('[1]Címrend ÖN'!$Q:$Q,$N35,'[1]Címrend ÖN'!S:S)=0,0,SUMIF('[1]Címrend ÖN'!$Q:$Q,$N35,'[1]Címrend ÖN'!S:S)))</f>
        <v>786247746</v>
      </c>
      <c r="P35" s="28">
        <f>IF($N35="","",IF(SUMIF('[1]Címrend ÖN'!$Q:$Q,$N35,'[1]Címrend ÖN'!T:T)=0,0,SUMIF('[1]Címrend ÖN'!$Q:$Q,$N35,'[1]Címrend ÖN'!T:T)))</f>
        <v>871711543</v>
      </c>
      <c r="Q35" s="28">
        <v>309772334</v>
      </c>
      <c r="R35" s="172">
        <f t="shared" si="0"/>
        <v>0.3553610554862183</v>
      </c>
      <c r="S35" s="84"/>
      <c r="T35" s="28">
        <v>0</v>
      </c>
      <c r="U35" s="28">
        <f>Q35-V35</f>
        <v>68412713</v>
      </c>
      <c r="V35" s="28">
        <v>241359621</v>
      </c>
      <c r="W35" s="9"/>
      <c r="X35" s="9"/>
    </row>
    <row r="36" spans="4:24" ht="11.25">
      <c r="D36" s="6"/>
      <c r="E36" s="137" t="s">
        <v>23</v>
      </c>
      <c r="F36" s="138"/>
      <c r="G36" s="138"/>
      <c r="H36" s="138"/>
      <c r="I36" s="138"/>
      <c r="J36" s="138"/>
      <c r="K36" s="138" t="s">
        <v>67</v>
      </c>
      <c r="L36" s="139"/>
      <c r="M36" s="27" t="s">
        <v>68</v>
      </c>
      <c r="N36" s="139" t="s">
        <v>68</v>
      </c>
      <c r="O36" s="28">
        <f>IF($N36="","",IF(SUMIF('[1]Címrend ÖN'!$Q:$Q,$N36,'[1]Címrend ÖN'!S:S)=0,0,SUMIF('[1]Címrend ÖN'!$Q:$Q,$N36,'[1]Címrend ÖN'!S:S)))</f>
        <v>218072983</v>
      </c>
      <c r="P36" s="28">
        <f>IF($N36="","",IF(SUMIF('[1]Címrend ÖN'!$Q:$Q,$N36,'[1]Címrend ÖN'!T:T)=0,0,SUMIF('[1]Címrend ÖN'!$Q:$Q,$N36,'[1]Címrend ÖN'!T:T)))</f>
        <v>248171078</v>
      </c>
      <c r="Q36" s="28">
        <v>177046873</v>
      </c>
      <c r="R36" s="172">
        <f t="shared" si="0"/>
        <v>0.7134065517497571</v>
      </c>
      <c r="S36" s="84"/>
      <c r="T36" s="28">
        <v>0</v>
      </c>
      <c r="U36" s="28">
        <f>Q36-V36</f>
        <v>130045008</v>
      </c>
      <c r="V36" s="28">
        <v>47001865</v>
      </c>
      <c r="W36" s="9"/>
      <c r="X36" s="9"/>
    </row>
    <row r="37" spans="5:24" ht="11.25">
      <c r="E37" s="1" t="s">
        <v>26</v>
      </c>
      <c r="J37" s="20"/>
      <c r="K37" s="20" t="s">
        <v>69</v>
      </c>
      <c r="L37" s="21"/>
      <c r="M37" s="24"/>
      <c r="N37" s="20" t="s">
        <v>70</v>
      </c>
      <c r="O37" s="145"/>
      <c r="P37" s="145"/>
      <c r="Q37" s="145"/>
      <c r="R37" s="171">
        <f t="shared" si="0"/>
      </c>
      <c r="S37" s="140"/>
      <c r="T37" s="145"/>
      <c r="U37" s="145"/>
      <c r="V37" s="145"/>
      <c r="W37" s="9"/>
      <c r="X37" s="9"/>
    </row>
    <row r="38" spans="6:26" ht="11.25">
      <c r="F38" s="1" t="s">
        <v>19</v>
      </c>
      <c r="J38" s="20"/>
      <c r="K38" s="20"/>
      <c r="L38" s="21" t="s">
        <v>538</v>
      </c>
      <c r="M38" s="24" t="s">
        <v>71</v>
      </c>
      <c r="N38" s="20" t="s">
        <v>71</v>
      </c>
      <c r="O38" s="140">
        <f>IF($N38="","",IF(SUMIF('[1]Címrend ÖN'!$Q:$Q,$N38,'[1]Címrend ÖN'!S:S)=0,0,SUMIF('[1]Címrend ÖN'!$Q:$Q,$N38,'[1]Címrend ÖN'!S:S)))</f>
        <v>0</v>
      </c>
      <c r="P38" s="140">
        <f>IF($N38="","",IF(SUMIF('[1]Címrend ÖN'!$Q:$Q,$N38,'[1]Címrend ÖN'!T:T)=0,0,SUMIF('[1]Címrend ÖN'!$Q:$Q,$N38,'[1]Címrend ÖN'!T:T)))</f>
        <v>0</v>
      </c>
      <c r="Q38" s="140">
        <f>IF($N38="","",IF(SUMIF('[1]Címrend ÖN'!$Q:$Q,$N38,'[1]Címrend ÖN'!U:U)=0,0,SUMIF('[1]Címrend ÖN'!$Q:$Q,$N38,'[1]Címrend ÖN'!U:U)))</f>
        <v>0</v>
      </c>
      <c r="R38" s="174">
        <f t="shared" si="0"/>
        <v>0</v>
      </c>
      <c r="S38" s="130"/>
      <c r="T38" s="140">
        <f>IF($N38="","",IF(SUMIF('[1]Címrend ÖN'!$Q:$Q,$N38,'[1]Címrend ÖN'!V:V)=0,0,SUMIF('[1]Címrend ÖN'!$Q:$Q,$N38,'[1]Címrend ÖN'!V:V)))</f>
        <v>0</v>
      </c>
      <c r="U38" s="140">
        <f>IF($N38="","",IF(SUMIF('[1]Címrend ÖN'!$Q:$Q,$N38,'[1]Címrend ÖN'!W:W)=0,0,SUMIF('[1]Címrend ÖN'!$Q:$Q,$N38,'[1]Címrend ÖN'!W:W)))</f>
        <v>0</v>
      </c>
      <c r="V38" s="140">
        <f>IF($N38="","",IF(SUMIF('[1]Címrend ÖN'!$Q:$Q,$N38,'[1]Címrend ÖN'!X:X)=0,0,SUMIF('[1]Címrend ÖN'!$Q:$Q,$N38,'[1]Címrend ÖN'!X:X)))</f>
        <v>0</v>
      </c>
      <c r="W38" s="9"/>
      <c r="X38" s="9"/>
      <c r="Z38" s="9"/>
    </row>
    <row r="39" spans="6:24" ht="11.25">
      <c r="F39" s="1" t="s">
        <v>23</v>
      </c>
      <c r="J39" s="20"/>
      <c r="K39" s="20"/>
      <c r="L39" s="21" t="s">
        <v>72</v>
      </c>
      <c r="M39" s="24" t="s">
        <v>73</v>
      </c>
      <c r="N39" s="20" t="s">
        <v>73</v>
      </c>
      <c r="O39" s="140">
        <f>IF($N39="","",IF(SUMIF('[1]Címrend ÖN'!$Q:$Q,$N39,'[1]Címrend ÖN'!S:S)=0,0,SUMIF('[1]Címrend ÖN'!$Q:$Q,$N39,'[1]Címrend ÖN'!S:S)))</f>
        <v>0</v>
      </c>
      <c r="P39" s="140">
        <f>IF($N39="","",IF(SUMIF('[1]Címrend ÖN'!$Q:$Q,$N39,'[1]Címrend ÖN'!T:T)=0,0,SUMIF('[1]Címrend ÖN'!$Q:$Q,$N39,'[1]Címrend ÖN'!T:T)))</f>
        <v>0</v>
      </c>
      <c r="Q39" s="140">
        <f>IF($N39="","",IF(SUMIF('[1]Címrend ÖN'!$Q:$Q,$N39,'[1]Címrend ÖN'!U:U)=0,0,SUMIF('[1]Címrend ÖN'!$Q:$Q,$N39,'[1]Címrend ÖN'!U:U)))</f>
        <v>0</v>
      </c>
      <c r="R39" s="174">
        <f t="shared" si="0"/>
        <v>0</v>
      </c>
      <c r="S39" s="130"/>
      <c r="T39" s="140">
        <f>IF($N39="","",IF(SUMIF('[1]Címrend ÖN'!$Q:$Q,$N39,'[1]Címrend ÖN'!V:V)=0,0,SUMIF('[1]Címrend ÖN'!$Q:$Q,$N39,'[1]Címrend ÖN'!V:V)))</f>
        <v>0</v>
      </c>
      <c r="U39" s="140">
        <f>IF($N39="","",IF(SUMIF('[1]Címrend ÖN'!$Q:$Q,$N39,'[1]Címrend ÖN'!W:W)=0,0,SUMIF('[1]Címrend ÖN'!$Q:$Q,$N39,'[1]Címrend ÖN'!W:W)))</f>
        <v>0</v>
      </c>
      <c r="V39" s="140">
        <f>IF($N39="","",IF(SUMIF('[1]Címrend ÖN'!$Q:$Q,$N39,'[1]Címrend ÖN'!X:X)=0,0,SUMIF('[1]Címrend ÖN'!$Q:$Q,$N39,'[1]Címrend ÖN'!X:X)))</f>
        <v>0</v>
      </c>
      <c r="W39" s="9"/>
      <c r="X39" s="9"/>
    </row>
    <row r="40" spans="6:24" ht="11.25">
      <c r="F40" s="1" t="s">
        <v>26</v>
      </c>
      <c r="J40" s="20"/>
      <c r="K40" s="20"/>
      <c r="L40" s="21" t="s">
        <v>74</v>
      </c>
      <c r="M40" s="24" t="s">
        <v>75</v>
      </c>
      <c r="N40" s="20" t="s">
        <v>75</v>
      </c>
      <c r="O40" s="140">
        <f>IF($N40="","",IF(SUMIF('[1]Címrend ÖN'!$Q:$Q,$N40,'[1]Címrend ÖN'!S:S)=0,0,SUMIF('[1]Címrend ÖN'!$Q:$Q,$N40,'[1]Címrend ÖN'!S:S)))</f>
        <v>0</v>
      </c>
      <c r="P40" s="140">
        <f>IF($N40="","",IF(SUMIF('[1]Címrend ÖN'!$Q:$Q,$N40,'[1]Címrend ÖN'!T:T)=0,0,SUMIF('[1]Címrend ÖN'!$Q:$Q,$N40,'[1]Címrend ÖN'!T:T)))</f>
        <v>0</v>
      </c>
      <c r="Q40" s="140">
        <f>IF($N40="","",IF(SUMIF('[1]Címrend ÖN'!$Q:$Q,$N40,'[1]Címrend ÖN'!U:U)=0,0,SUMIF('[1]Címrend ÖN'!$Q:$Q,$N40,'[1]Címrend ÖN'!U:U)))</f>
        <v>0</v>
      </c>
      <c r="R40" s="174">
        <f t="shared" si="0"/>
        <v>0</v>
      </c>
      <c r="S40" s="130"/>
      <c r="T40" s="140">
        <f>IF($N40="","",IF(SUMIF('[1]Címrend ÖN'!$Q:$Q,$N40,'[1]Címrend ÖN'!V:V)=0,0,SUMIF('[1]Címrend ÖN'!$Q:$Q,$N40,'[1]Címrend ÖN'!V:V)))</f>
        <v>0</v>
      </c>
      <c r="U40" s="140">
        <f>IF($N40="","",IF(SUMIF('[1]Címrend ÖN'!$Q:$Q,$N40,'[1]Címrend ÖN'!W:W)=0,0,SUMIF('[1]Címrend ÖN'!$Q:$Q,$N40,'[1]Címrend ÖN'!W:W)))</f>
        <v>0</v>
      </c>
      <c r="V40" s="140">
        <f>IF($N40="","",IF(SUMIF('[1]Címrend ÖN'!$Q:$Q,$N40,'[1]Címrend ÖN'!X:X)=0,0,SUMIF('[1]Címrend ÖN'!$Q:$Q,$N40,'[1]Címrend ÖN'!X:X)))</f>
        <v>0</v>
      </c>
      <c r="W40" s="9"/>
      <c r="X40" s="9"/>
    </row>
    <row r="41" spans="6:24" ht="11.25">
      <c r="F41" s="1" t="s">
        <v>30</v>
      </c>
      <c r="J41" s="20"/>
      <c r="K41" s="20"/>
      <c r="L41" s="21" t="s">
        <v>76</v>
      </c>
      <c r="M41" s="24" t="s">
        <v>77</v>
      </c>
      <c r="N41" s="20" t="s">
        <v>77</v>
      </c>
      <c r="O41" s="140">
        <f>IF($N41="","",IF(SUMIF('[1]Címrend ÖN'!$Q:$Q,$N41,'[1]Címrend ÖN'!S:S)=0,0,SUMIF('[1]Címrend ÖN'!$Q:$Q,$N41,'[1]Címrend ÖN'!S:S)))</f>
        <v>0</v>
      </c>
      <c r="P41" s="140">
        <f>IF($N41="","",IF(SUMIF('[1]Címrend ÖN'!$Q:$Q,$N41,'[1]Címrend ÖN'!T:T)=0,0,SUMIF('[1]Címrend ÖN'!$Q:$Q,$N41,'[1]Címrend ÖN'!T:T)))</f>
        <v>0</v>
      </c>
      <c r="Q41" s="140">
        <f>IF($N41="","",IF(SUMIF('[1]Címrend ÖN'!$Q:$Q,$N41,'[1]Címrend ÖN'!U:U)=0,0,SUMIF('[1]Címrend ÖN'!$Q:$Q,$N41,'[1]Címrend ÖN'!U:U)))</f>
        <v>0</v>
      </c>
      <c r="R41" s="174">
        <f t="shared" si="0"/>
        <v>0</v>
      </c>
      <c r="S41" s="130"/>
      <c r="T41" s="140">
        <f>IF($N41="","",IF(SUMIF('[1]Címrend ÖN'!$Q:$Q,$N41,'[1]Címrend ÖN'!V:V)=0,0,SUMIF('[1]Címrend ÖN'!$Q:$Q,$N41,'[1]Címrend ÖN'!V:V)))</f>
        <v>0</v>
      </c>
      <c r="U41" s="140">
        <f>IF($N41="","",IF(SUMIF('[1]Címrend ÖN'!$Q:$Q,$N41,'[1]Címrend ÖN'!W:W)=0,0,SUMIF('[1]Címrend ÖN'!$Q:$Q,$N41,'[1]Címrend ÖN'!W:W)))</f>
        <v>0</v>
      </c>
      <c r="V41" s="140">
        <f>IF($N41="","",IF(SUMIF('[1]Címrend ÖN'!$Q:$Q,$N41,'[1]Címrend ÖN'!X:X)=0,0,SUMIF('[1]Címrend ÖN'!$Q:$Q,$N41,'[1]Címrend ÖN'!X:X)))</f>
        <v>0</v>
      </c>
      <c r="W41" s="9"/>
      <c r="X41" s="9"/>
    </row>
    <row r="42" spans="6:24" ht="11.25">
      <c r="F42" s="1" t="s">
        <v>33</v>
      </c>
      <c r="J42" s="20"/>
      <c r="K42" s="20"/>
      <c r="L42" s="21" t="s">
        <v>78</v>
      </c>
      <c r="M42" s="24" t="s">
        <v>79</v>
      </c>
      <c r="N42" s="20" t="s">
        <v>79</v>
      </c>
      <c r="O42" s="140">
        <f>IF($N42="","",IF(SUMIF('[1]Címrend ÖN'!$Q:$Q,$N42,'[1]Címrend ÖN'!S:S)=0,0,SUMIF('[1]Címrend ÖN'!$Q:$Q,$N42,'[1]Címrend ÖN'!S:S)))</f>
        <v>0</v>
      </c>
      <c r="P42" s="140">
        <f>IF($N42="","",IF(SUMIF('[1]Címrend ÖN'!$Q:$Q,$N42,'[1]Címrend ÖN'!T:T)=0,0,SUMIF('[1]Címrend ÖN'!$Q:$Q,$N42,'[1]Címrend ÖN'!T:T)))</f>
        <v>0</v>
      </c>
      <c r="Q42" s="140">
        <f>IF($N42="","",IF(SUMIF('[1]Címrend ÖN'!$Q:$Q,$N42,'[1]Címrend ÖN'!U:U)=0,0,SUMIF('[1]Címrend ÖN'!$Q:$Q,$N42,'[1]Címrend ÖN'!U:U)))</f>
        <v>0</v>
      </c>
      <c r="R42" s="174">
        <f t="shared" si="0"/>
        <v>0</v>
      </c>
      <c r="S42" s="130"/>
      <c r="T42" s="140">
        <f>IF($N42="","",IF(SUMIF('[1]Címrend ÖN'!$Q:$Q,$N42,'[1]Címrend ÖN'!V:V)=0,0,SUMIF('[1]Címrend ÖN'!$Q:$Q,$N42,'[1]Címrend ÖN'!V:V)))</f>
        <v>0</v>
      </c>
      <c r="U42" s="140">
        <f>IF($N42="","",IF(SUMIF('[1]Címrend ÖN'!$Q:$Q,$N42,'[1]Címrend ÖN'!W:W)=0,0,SUMIF('[1]Címrend ÖN'!$Q:$Q,$N42,'[1]Címrend ÖN'!W:W)))</f>
        <v>0</v>
      </c>
      <c r="V42" s="140">
        <f>IF($N42="","",IF(SUMIF('[1]Címrend ÖN'!$Q:$Q,$N42,'[1]Címrend ÖN'!X:X)=0,0,SUMIF('[1]Címrend ÖN'!$Q:$Q,$N42,'[1]Címrend ÖN'!X:X)))</f>
        <v>0</v>
      </c>
      <c r="W42" s="9"/>
      <c r="X42" s="9"/>
    </row>
    <row r="43" spans="6:24" ht="11.25">
      <c r="F43" s="1" t="s">
        <v>43</v>
      </c>
      <c r="J43" s="20"/>
      <c r="K43" s="20"/>
      <c r="L43" s="21" t="s">
        <v>80</v>
      </c>
      <c r="M43" s="24" t="s">
        <v>81</v>
      </c>
      <c r="N43" s="20" t="s">
        <v>81</v>
      </c>
      <c r="O43" s="140">
        <f>IF($N43="","",IF(SUMIF('[1]Címrend ÖN'!$Q:$Q,$N43,'[1]Címrend ÖN'!S:S)=0,0,SUMIF('[1]Címrend ÖN'!$Q:$Q,$N43,'[1]Címrend ÖN'!S:S)))</f>
        <v>0</v>
      </c>
      <c r="P43" s="140">
        <f>IF($N43="","",IF(SUMIF('[1]Címrend ÖN'!$Q:$Q,$N43,'[1]Címrend ÖN'!T:T)=0,0,SUMIF('[1]Címrend ÖN'!$Q:$Q,$N43,'[1]Címrend ÖN'!T:T)))</f>
        <v>0</v>
      </c>
      <c r="Q43" s="140">
        <f>IF($N43="","",IF(SUMIF('[1]Címrend ÖN'!$Q:$Q,$N43,'[1]Címrend ÖN'!U:U)=0,0,SUMIF('[1]Címrend ÖN'!$Q:$Q,$N43,'[1]Címrend ÖN'!U:U)))</f>
        <v>0</v>
      </c>
      <c r="R43" s="174">
        <f t="shared" si="0"/>
        <v>0</v>
      </c>
      <c r="S43" s="130"/>
      <c r="T43" s="140">
        <f>IF($N43="","",IF(SUMIF('[1]Címrend ÖN'!$Q:$Q,$N43,'[1]Címrend ÖN'!V:V)=0,0,SUMIF('[1]Címrend ÖN'!$Q:$Q,$N43,'[1]Címrend ÖN'!V:V)))</f>
        <v>0</v>
      </c>
      <c r="U43" s="140">
        <f>IF($N43="","",IF(SUMIF('[1]Címrend ÖN'!$Q:$Q,$N43,'[1]Címrend ÖN'!W:W)=0,0,SUMIF('[1]Címrend ÖN'!$Q:$Q,$N43,'[1]Címrend ÖN'!W:W)))</f>
        <v>0</v>
      </c>
      <c r="V43" s="140">
        <f>IF($N43="","",IF(SUMIF('[1]Címrend ÖN'!$Q:$Q,$N43,'[1]Címrend ÖN'!X:X)=0,0,SUMIF('[1]Címrend ÖN'!$Q:$Q,$N43,'[1]Címrend ÖN'!X:X)))</f>
        <v>0</v>
      </c>
      <c r="W43" s="9"/>
      <c r="X43" s="9"/>
    </row>
    <row r="44" spans="6:24" ht="11.25">
      <c r="F44" s="1" t="s">
        <v>46</v>
      </c>
      <c r="J44" s="20"/>
      <c r="K44" s="20"/>
      <c r="L44" s="21" t="s">
        <v>82</v>
      </c>
      <c r="M44" s="24" t="s">
        <v>83</v>
      </c>
      <c r="N44" s="20" t="s">
        <v>83</v>
      </c>
      <c r="O44" s="140">
        <f>IF($N44="","",IF(SUMIF('[1]Címrend ÖN'!$Q:$Q,$N44,'[1]Címrend ÖN'!S:S)=0,0,SUMIF('[1]Címrend ÖN'!$Q:$Q,$N44,'[1]Címrend ÖN'!S:S)))</f>
        <v>0</v>
      </c>
      <c r="P44" s="140">
        <f>IF($N44="","",IF(SUMIF('[1]Címrend ÖN'!$Q:$Q,$N44,'[1]Címrend ÖN'!T:T)=0,0,SUMIF('[1]Címrend ÖN'!$Q:$Q,$N44,'[1]Címrend ÖN'!T:T)))</f>
        <v>0</v>
      </c>
      <c r="Q44" s="140">
        <f>IF($N44="","",IF(SUMIF('[1]Címrend ÖN'!$Q:$Q,$N44,'[1]Címrend ÖN'!U:U)=0,0,SUMIF('[1]Címrend ÖN'!$Q:$Q,$N44,'[1]Címrend ÖN'!U:U)))</f>
        <v>0</v>
      </c>
      <c r="R44" s="174">
        <f t="shared" si="0"/>
        <v>0</v>
      </c>
      <c r="S44" s="130"/>
      <c r="T44" s="140">
        <f>IF($N44="","",IF(SUMIF('[1]Címrend ÖN'!$Q:$Q,$N44,'[1]Címrend ÖN'!V:V)=0,0,SUMIF('[1]Címrend ÖN'!$Q:$Q,$N44,'[1]Címrend ÖN'!V:V)))</f>
        <v>0</v>
      </c>
      <c r="U44" s="140">
        <f>IF($N44="","",IF(SUMIF('[1]Címrend ÖN'!$Q:$Q,$N44,'[1]Címrend ÖN'!W:W)=0,0,SUMIF('[1]Címrend ÖN'!$Q:$Q,$N44,'[1]Címrend ÖN'!W:W)))</f>
        <v>0</v>
      </c>
      <c r="V44" s="140">
        <f>IF($N44="","",IF(SUMIF('[1]Címrend ÖN'!$Q:$Q,$N44,'[1]Címrend ÖN'!X:X)=0,0,SUMIF('[1]Címrend ÖN'!$Q:$Q,$N44,'[1]Címrend ÖN'!X:X)))</f>
        <v>0</v>
      </c>
      <c r="W44" s="9"/>
      <c r="X44" s="9"/>
    </row>
    <row r="45" spans="6:24" ht="11.25">
      <c r="F45" s="1" t="s">
        <v>49</v>
      </c>
      <c r="J45" s="20"/>
      <c r="K45" s="20"/>
      <c r="L45" s="7" t="s">
        <v>438</v>
      </c>
      <c r="M45" s="24" t="s">
        <v>85</v>
      </c>
      <c r="N45" s="20" t="s">
        <v>85</v>
      </c>
      <c r="O45" s="140">
        <f>IF($N45="","",IF(SUMIF('[1]Címrend ÖN'!$Q:$Q,$N45,'[1]Címrend ÖN'!S:S)=0,0,SUMIF('[1]Címrend ÖN'!$Q:$Q,$N45,'[1]Címrend ÖN'!S:S)))</f>
        <v>0</v>
      </c>
      <c r="P45" s="140">
        <f>IF($N45="","",IF(SUMIF('[1]Címrend ÖN'!$Q:$Q,$N45,'[1]Címrend ÖN'!T:T)=0,0,SUMIF('[1]Címrend ÖN'!$Q:$Q,$N45,'[1]Címrend ÖN'!T:T)))</f>
        <v>0</v>
      </c>
      <c r="Q45" s="140">
        <f>IF($N45="","",IF(SUMIF('[1]Címrend ÖN'!$Q:$Q,$N45,'[1]Címrend ÖN'!U:U)=0,0,SUMIF('[1]Címrend ÖN'!$Q:$Q,$N45,'[1]Címrend ÖN'!U:U)))</f>
        <v>0</v>
      </c>
      <c r="R45" s="174">
        <f t="shared" si="0"/>
        <v>0</v>
      </c>
      <c r="S45" s="130"/>
      <c r="T45" s="140">
        <f>IF($N45="","",IF(SUMIF('[1]Címrend ÖN'!$Q:$Q,$N45,'[1]Címrend ÖN'!V:V)=0,0,SUMIF('[1]Címrend ÖN'!$Q:$Q,$N45,'[1]Címrend ÖN'!V:V)))</f>
        <v>0</v>
      </c>
      <c r="U45" s="140">
        <f>IF($N45="","",IF(SUMIF('[1]Címrend ÖN'!$Q:$Q,$N45,'[1]Címrend ÖN'!W:W)=0,0,SUMIF('[1]Címrend ÖN'!$Q:$Q,$N45,'[1]Címrend ÖN'!W:W)))</f>
        <v>0</v>
      </c>
      <c r="V45" s="140">
        <f>IF($N45="","",IF(SUMIF('[1]Címrend ÖN'!$Q:$Q,$N45,'[1]Címrend ÖN'!X:X)=0,0,SUMIF('[1]Címrend ÖN'!$Q:$Q,$N45,'[1]Címrend ÖN'!X:X)))</f>
        <v>0</v>
      </c>
      <c r="W45" s="9"/>
      <c r="X45" s="9"/>
    </row>
    <row r="46" spans="6:24" ht="11.25">
      <c r="F46" s="1" t="s">
        <v>52</v>
      </c>
      <c r="J46" s="20"/>
      <c r="K46" s="20"/>
      <c r="L46" s="21" t="s">
        <v>84</v>
      </c>
      <c r="M46" s="24" t="s">
        <v>439</v>
      </c>
      <c r="N46" s="20" t="s">
        <v>439</v>
      </c>
      <c r="O46" s="140">
        <f>IF($N46="","",IF(SUMIF('[1]Címrend ÖN'!$Q:$Q,$N46,'[1]Címrend ÖN'!S:S)=0,0,SUMIF('[1]Címrend ÖN'!$Q:$Q,$N46,'[1]Címrend ÖN'!S:S)))</f>
        <v>0</v>
      </c>
      <c r="P46" s="140">
        <f>IF($N46="","",IF(SUMIF('[1]Címrend ÖN'!$Q:$Q,$N46,'[1]Címrend ÖN'!T:T)=0,0,SUMIF('[1]Címrend ÖN'!$Q:$Q,$N46,'[1]Címrend ÖN'!T:T)))</f>
        <v>1300000</v>
      </c>
      <c r="Q46" s="140">
        <v>1300000</v>
      </c>
      <c r="R46" s="174">
        <f t="shared" si="0"/>
        <v>1</v>
      </c>
      <c r="S46" s="130"/>
      <c r="T46" s="140">
        <f>IF($N46="","",IF(SUMIF('[1]Címrend ÖN'!$Q:$Q,$N46,'[1]Címrend ÖN'!V:V)=0,0,SUMIF('[1]Címrend ÖN'!$Q:$Q,$N46,'[1]Címrend ÖN'!V:V)))</f>
        <v>0</v>
      </c>
      <c r="U46" s="140">
        <v>0</v>
      </c>
      <c r="V46" s="140">
        <v>1300000</v>
      </c>
      <c r="W46" s="9"/>
      <c r="X46" s="9"/>
    </row>
    <row r="47" spans="4:24" ht="11.25">
      <c r="D47" s="6"/>
      <c r="E47" s="137" t="s">
        <v>26</v>
      </c>
      <c r="F47" s="138"/>
      <c r="G47" s="138"/>
      <c r="H47" s="138"/>
      <c r="I47" s="138"/>
      <c r="J47" s="138"/>
      <c r="K47" s="138" t="s">
        <v>69</v>
      </c>
      <c r="L47" s="139"/>
      <c r="M47" s="27" t="s">
        <v>70</v>
      </c>
      <c r="N47" s="139" t="s">
        <v>70</v>
      </c>
      <c r="O47" s="28">
        <f>SUM(O38:O46)</f>
        <v>0</v>
      </c>
      <c r="P47" s="28">
        <f>SUM(P38:P46)</f>
        <v>1300000</v>
      </c>
      <c r="Q47" s="28">
        <f>SUM(Q38:Q46)</f>
        <v>1300000</v>
      </c>
      <c r="R47" s="172">
        <f t="shared" si="0"/>
        <v>1</v>
      </c>
      <c r="S47" s="84"/>
      <c r="T47" s="28">
        <f>SUM(T38:T46)</f>
        <v>0</v>
      </c>
      <c r="U47" s="28">
        <f>SUM(U38:U46)</f>
        <v>0</v>
      </c>
      <c r="V47" s="28">
        <f>SUM(V38:V46)</f>
        <v>1300000</v>
      </c>
      <c r="W47" s="9"/>
      <c r="X47" s="9"/>
    </row>
    <row r="48" spans="1:24" s="29" customFormat="1" ht="11.25">
      <c r="A48" s="39"/>
      <c r="B48" s="39"/>
      <c r="C48" s="39"/>
      <c r="D48" s="39" t="s">
        <v>23</v>
      </c>
      <c r="E48" s="39"/>
      <c r="F48" s="39"/>
      <c r="G48" s="13" t="s">
        <v>727</v>
      </c>
      <c r="H48" s="39"/>
      <c r="I48" s="39"/>
      <c r="J48" s="39"/>
      <c r="K48" s="39"/>
      <c r="L48" s="26"/>
      <c r="M48" s="39"/>
      <c r="N48" s="39"/>
      <c r="O48" s="28">
        <f>SUM(O47,O36,O35)</f>
        <v>1004320729</v>
      </c>
      <c r="P48" s="28">
        <f>SUM(P47,P36,P35)</f>
        <v>1121182621</v>
      </c>
      <c r="Q48" s="28">
        <f>SUM(Q47,Q36,Q35)</f>
        <v>488119207</v>
      </c>
      <c r="R48" s="172">
        <f t="shared" si="0"/>
        <v>0.4353610177837389</v>
      </c>
      <c r="S48" s="140"/>
      <c r="T48" s="28">
        <f>SUM(T47,T36,T35)</f>
        <v>0</v>
      </c>
      <c r="U48" s="28">
        <f>SUM(U47,U36,U35)</f>
        <v>198457721</v>
      </c>
      <c r="V48" s="28">
        <f>SUM(V47,V36,V35)</f>
        <v>289661486</v>
      </c>
      <c r="W48" s="16"/>
      <c r="X48" s="16"/>
    </row>
    <row r="49" spans="4:24" ht="11.25">
      <c r="D49" s="23"/>
      <c r="E49" s="23"/>
      <c r="F49" s="23"/>
      <c r="G49" s="24"/>
      <c r="H49" s="23"/>
      <c r="I49" s="23"/>
      <c r="J49" s="23"/>
      <c r="K49" s="23"/>
      <c r="L49" s="23"/>
      <c r="M49" s="23"/>
      <c r="N49" s="23"/>
      <c r="O49" s="130"/>
      <c r="P49" s="130"/>
      <c r="Q49" s="130"/>
      <c r="R49" s="174">
        <f t="shared" si="0"/>
      </c>
      <c r="S49" s="108"/>
      <c r="T49" s="140"/>
      <c r="U49" s="140"/>
      <c r="V49" s="140"/>
      <c r="W49" s="9"/>
      <c r="X49" s="9"/>
    </row>
    <row r="50" spans="1:24" s="29" customFormat="1" ht="11.25">
      <c r="A50" s="39"/>
      <c r="B50" s="26"/>
      <c r="C50" s="26" t="s">
        <v>17</v>
      </c>
      <c r="D50" s="26"/>
      <c r="E50" s="26" t="s">
        <v>86</v>
      </c>
      <c r="F50" s="26"/>
      <c r="G50" s="27"/>
      <c r="H50" s="26"/>
      <c r="I50" s="26"/>
      <c r="J50" s="26"/>
      <c r="K50" s="26"/>
      <c r="L50" s="26"/>
      <c r="M50" s="26" t="s">
        <v>744</v>
      </c>
      <c r="N50" s="26"/>
      <c r="O50" s="28">
        <f>SUM(O48,O31)</f>
        <v>1932828851</v>
      </c>
      <c r="P50" s="28">
        <f>SUM(P48,P31)</f>
        <v>2393170782</v>
      </c>
      <c r="Q50" s="28">
        <f>SUM(Q48,Q31)</f>
        <v>1076314469</v>
      </c>
      <c r="R50" s="172">
        <f t="shared" si="0"/>
        <v>0.4497441123280436</v>
      </c>
      <c r="S50" s="25"/>
      <c r="T50" s="28">
        <f>SUM(T48,T31)</f>
        <v>0</v>
      </c>
      <c r="U50" s="28">
        <f>SUM(U48,U31)</f>
        <v>522473469</v>
      </c>
      <c r="V50" s="28">
        <f>SUM(V48,V31)</f>
        <v>553841000</v>
      </c>
      <c r="W50" s="9"/>
      <c r="X50" s="9"/>
    </row>
    <row r="51" spans="1:24" ht="11.25">
      <c r="A51" s="11"/>
      <c r="B51" s="11"/>
      <c r="C51" s="11"/>
      <c r="D51" s="19"/>
      <c r="E51" s="19"/>
      <c r="F51" s="19"/>
      <c r="G51" s="30"/>
      <c r="H51" s="19"/>
      <c r="I51" s="19"/>
      <c r="J51" s="19"/>
      <c r="K51" s="19"/>
      <c r="L51" s="19"/>
      <c r="M51" s="19"/>
      <c r="N51" s="19"/>
      <c r="O51" s="130"/>
      <c r="P51" s="130"/>
      <c r="Q51" s="130"/>
      <c r="R51" s="174">
        <f t="shared" si="0"/>
      </c>
      <c r="S51" s="108"/>
      <c r="T51" s="140"/>
      <c r="U51" s="140"/>
      <c r="V51" s="140"/>
      <c r="X51" s="9"/>
    </row>
    <row r="52" spans="1:24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08"/>
      <c r="P52" s="108"/>
      <c r="Q52" s="108"/>
      <c r="R52" s="171">
        <f t="shared" si="0"/>
      </c>
      <c r="S52" s="108"/>
      <c r="T52" s="108"/>
      <c r="U52" s="108"/>
      <c r="V52" s="108"/>
      <c r="X52" s="9"/>
    </row>
    <row r="53" spans="1:24" s="11" customFormat="1" ht="11.25">
      <c r="A53" s="18"/>
      <c r="B53" s="31"/>
      <c r="C53" s="31" t="s">
        <v>87</v>
      </c>
      <c r="D53" s="31"/>
      <c r="E53" s="31"/>
      <c r="F53" s="31"/>
      <c r="G53" s="31"/>
      <c r="H53" s="31"/>
      <c r="I53" s="31" t="s">
        <v>88</v>
      </c>
      <c r="J53" s="31"/>
      <c r="K53" s="31"/>
      <c r="L53" s="31"/>
      <c r="M53" s="31"/>
      <c r="N53" s="31"/>
      <c r="O53" s="31"/>
      <c r="P53" s="31"/>
      <c r="Q53" s="31"/>
      <c r="R53" s="177">
        <f t="shared" si="0"/>
      </c>
      <c r="S53" s="108"/>
      <c r="T53" s="148"/>
      <c r="U53" s="148"/>
      <c r="V53" s="148"/>
      <c r="X53" s="9"/>
    </row>
    <row r="54" spans="1:24" ht="11.25">
      <c r="A54" s="11"/>
      <c r="B54" s="32"/>
      <c r="C54" s="32"/>
      <c r="D54" s="32"/>
      <c r="E54" s="32" t="s">
        <v>19</v>
      </c>
      <c r="F54" s="68"/>
      <c r="G54" s="68"/>
      <c r="H54" s="68"/>
      <c r="I54" s="68"/>
      <c r="J54" s="68"/>
      <c r="K54" s="33" t="s">
        <v>89</v>
      </c>
      <c r="L54" s="68"/>
      <c r="M54" s="136"/>
      <c r="N54" s="136"/>
      <c r="O54" s="140"/>
      <c r="P54" s="140"/>
      <c r="Q54" s="140"/>
      <c r="R54" s="174">
        <f t="shared" si="0"/>
      </c>
      <c r="S54" s="130"/>
      <c r="T54" s="140"/>
      <c r="U54" s="140"/>
      <c r="V54" s="140"/>
      <c r="X54" s="9"/>
    </row>
    <row r="55" spans="1:24" ht="11.25">
      <c r="A55" s="11"/>
      <c r="B55" s="32"/>
      <c r="C55" s="32"/>
      <c r="D55" s="32"/>
      <c r="E55" s="32"/>
      <c r="F55" s="68" t="s">
        <v>19</v>
      </c>
      <c r="G55" s="68"/>
      <c r="H55" s="68"/>
      <c r="I55" s="68"/>
      <c r="J55" s="68"/>
      <c r="K55" s="33"/>
      <c r="L55" s="68" t="s">
        <v>91</v>
      </c>
      <c r="M55" s="68"/>
      <c r="N55" s="68"/>
      <c r="O55" s="140"/>
      <c r="P55" s="140"/>
      <c r="Q55" s="140"/>
      <c r="R55" s="174">
        <f t="shared" si="0"/>
      </c>
      <c r="S55" s="130"/>
      <c r="T55" s="140"/>
      <c r="U55" s="140"/>
      <c r="V55" s="140"/>
      <c r="X55" s="9"/>
    </row>
    <row r="56" spans="1:24" ht="11.25">
      <c r="A56" s="11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11" t="s">
        <v>442</v>
      </c>
      <c r="M56" s="32"/>
      <c r="N56" s="32" t="s">
        <v>629</v>
      </c>
      <c r="O56" s="140">
        <f>IF($N56="","",IF(SUMIF('[1]Címrend ÖN'!$Q:$Q,$N56,'[1]Címrend ÖN'!S:S)=0,0,SUMIF('[1]Címrend ÖN'!$Q:$Q,$N56,'[1]Címrend ÖN'!S:S)))</f>
        <v>0</v>
      </c>
      <c r="P56" s="140">
        <f>IF($N56="","",IF(SUMIF('[1]Címrend ÖN'!$Q:$Q,$N56,'[1]Címrend ÖN'!T:T)=0,0,SUMIF('[1]Címrend ÖN'!$Q:$Q,$N56,'[1]Címrend ÖN'!T:T)))</f>
        <v>0</v>
      </c>
      <c r="Q56" s="140">
        <f>IF($N56="","",IF(SUMIF('[1]Címrend ÖN'!$Q:$Q,$N56,'[1]Címrend ÖN'!U:U)=0,0,SUMIF('[1]Címrend ÖN'!$Q:$Q,$N56,'[1]Címrend ÖN'!U:U)))</f>
        <v>0</v>
      </c>
      <c r="R56" s="174">
        <f t="shared" si="0"/>
        <v>0</v>
      </c>
      <c r="S56" s="130"/>
      <c r="T56" s="140">
        <f>IF($N56="","",IF(SUMIF('[1]Címrend ÖN'!$Q:$Q,$N56,'[1]Címrend ÖN'!V:V)=0,0,SUMIF('[1]Címrend ÖN'!$Q:$Q,$N56,'[1]Címrend ÖN'!V:V)))</f>
        <v>0</v>
      </c>
      <c r="U56" s="140">
        <f>IF($N56="","",IF(SUMIF('[1]Címrend ÖN'!$Q:$Q,$N56,'[1]Címrend ÖN'!W:W)=0,0,SUMIF('[1]Címrend ÖN'!$Q:$Q,$N56,'[1]Címrend ÖN'!W:W)))</f>
        <v>0</v>
      </c>
      <c r="V56" s="140">
        <f>IF($N56="","",IF(SUMIF('[1]Címrend ÖN'!$Q:$Q,$N56,'[1]Címrend ÖN'!X:X)=0,0,SUMIF('[1]Címrend ÖN'!$Q:$Q,$N56,'[1]Címrend ÖN'!X:X)))</f>
        <v>0</v>
      </c>
      <c r="X56" s="9"/>
    </row>
    <row r="57" spans="1:24" ht="11.25">
      <c r="A57" s="11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108" t="s">
        <v>443</v>
      </c>
      <c r="M57" s="32"/>
      <c r="N57" s="32" t="s">
        <v>630</v>
      </c>
      <c r="O57" s="140">
        <f>IF($N57="","",IF(SUMIF('[1]Címrend ÖN'!$Q:$Q,$N57,'[1]Címrend ÖN'!S:S)=0,0,SUMIF('[1]Címrend ÖN'!$Q:$Q,$N57,'[1]Címrend ÖN'!S:S)))</f>
        <v>0</v>
      </c>
      <c r="P57" s="140">
        <f>IF($N57="","",IF(SUMIF('[1]Címrend ÖN'!$Q:$Q,$N57,'[1]Címrend ÖN'!T:T)=0,0,SUMIF('[1]Címrend ÖN'!$Q:$Q,$N57,'[1]Címrend ÖN'!T:T)))</f>
        <v>0</v>
      </c>
      <c r="Q57" s="140">
        <f>IF($N57="","",IF(SUMIF('[1]Címrend ÖN'!$Q:$Q,$N57,'[1]Címrend ÖN'!U:U)=0,0,SUMIF('[1]Címrend ÖN'!$Q:$Q,$N57,'[1]Címrend ÖN'!U:U)))</f>
        <v>0</v>
      </c>
      <c r="R57" s="174">
        <f t="shared" si="0"/>
        <v>0</v>
      </c>
      <c r="S57" s="130"/>
      <c r="T57" s="140">
        <f>IF($N57="","",IF(SUMIF('[1]Címrend ÖN'!$Q:$Q,$N57,'[1]Címrend ÖN'!V:V)=0,0,SUMIF('[1]Címrend ÖN'!$Q:$Q,$N57,'[1]Címrend ÖN'!V:V)))</f>
        <v>0</v>
      </c>
      <c r="U57" s="140">
        <f>IF($N57="","",IF(SUMIF('[1]Címrend ÖN'!$Q:$Q,$N57,'[1]Címrend ÖN'!W:W)=0,0,SUMIF('[1]Címrend ÖN'!$Q:$Q,$N57,'[1]Címrend ÖN'!W:W)))</f>
        <v>0</v>
      </c>
      <c r="V57" s="140">
        <f>IF($N57="","",IF(SUMIF('[1]Címrend ÖN'!$Q:$Q,$N57,'[1]Címrend ÖN'!X:X)=0,0,SUMIF('[1]Címrend ÖN'!$Q:$Q,$N57,'[1]Címrend ÖN'!X:X)))</f>
        <v>0</v>
      </c>
      <c r="X57" s="9"/>
    </row>
    <row r="58" spans="1:24" ht="11.25">
      <c r="A58" s="11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11" t="s">
        <v>444</v>
      </c>
      <c r="M58" s="32"/>
      <c r="N58" s="32" t="s">
        <v>631</v>
      </c>
      <c r="O58" s="140">
        <f>IF($N58="","",IF(SUMIF('[1]Címrend ÖN'!$Q:$Q,$N58,'[1]Címrend ÖN'!S:S)=0,0,SUMIF('[1]Címrend ÖN'!$Q:$Q,$N58,'[1]Címrend ÖN'!S:S)))</f>
        <v>0</v>
      </c>
      <c r="P58" s="140">
        <f>IF($N58="","",IF(SUMIF('[1]Címrend ÖN'!$Q:$Q,$N58,'[1]Címrend ÖN'!T:T)=0,0,SUMIF('[1]Címrend ÖN'!$Q:$Q,$N58,'[1]Címrend ÖN'!T:T)))</f>
        <v>0</v>
      </c>
      <c r="Q58" s="140">
        <f>IF($N58="","",IF(SUMIF('[1]Címrend ÖN'!$Q:$Q,$N58,'[1]Címrend ÖN'!U:U)=0,0,SUMIF('[1]Címrend ÖN'!$Q:$Q,$N58,'[1]Címrend ÖN'!U:U)))</f>
        <v>0</v>
      </c>
      <c r="R58" s="174">
        <f t="shared" si="0"/>
        <v>0</v>
      </c>
      <c r="S58" s="130"/>
      <c r="T58" s="140">
        <f>IF($N58="","",IF(SUMIF('[1]Címrend ÖN'!$Q:$Q,$N58,'[1]Címrend ÖN'!V:V)=0,0,SUMIF('[1]Címrend ÖN'!$Q:$Q,$N58,'[1]Címrend ÖN'!V:V)))</f>
        <v>0</v>
      </c>
      <c r="U58" s="140">
        <f>IF($N58="","",IF(SUMIF('[1]Címrend ÖN'!$Q:$Q,$N58,'[1]Címrend ÖN'!W:W)=0,0,SUMIF('[1]Címrend ÖN'!$Q:$Q,$N58,'[1]Címrend ÖN'!W:W)))</f>
        <v>0</v>
      </c>
      <c r="V58" s="140">
        <f>IF($N58="","",IF(SUMIF('[1]Címrend ÖN'!$Q:$Q,$N58,'[1]Címrend ÖN'!X:X)=0,0,SUMIF('[1]Címrend ÖN'!$Q:$Q,$N58,'[1]Címrend ÖN'!X:X)))</f>
        <v>0</v>
      </c>
      <c r="X58" s="9"/>
    </row>
    <row r="59" spans="1:24" ht="11.25">
      <c r="A59" s="11"/>
      <c r="B59" s="32"/>
      <c r="C59" s="32"/>
      <c r="D59" s="32"/>
      <c r="E59" s="32"/>
      <c r="F59" s="64" t="s">
        <v>19</v>
      </c>
      <c r="G59" s="64"/>
      <c r="H59" s="64"/>
      <c r="I59" s="64"/>
      <c r="J59" s="64"/>
      <c r="K59" s="65"/>
      <c r="L59" s="64" t="s">
        <v>91</v>
      </c>
      <c r="M59" s="106" t="s">
        <v>92</v>
      </c>
      <c r="N59" s="106"/>
      <c r="O59" s="163">
        <f>SUM(O58,O57,O56)</f>
        <v>0</v>
      </c>
      <c r="P59" s="163">
        <f>SUM(P58,P57,P56)</f>
        <v>0</v>
      </c>
      <c r="Q59" s="15">
        <f>SUM(O59:P59)</f>
        <v>0</v>
      </c>
      <c r="R59" s="178">
        <f t="shared" si="0"/>
        <v>0</v>
      </c>
      <c r="S59" s="108"/>
      <c r="T59" s="163">
        <f>SUM(T58,T57,T56)</f>
        <v>0</v>
      </c>
      <c r="U59" s="163">
        <f>SUM(U58,U57,U56)</f>
        <v>0</v>
      </c>
      <c r="V59" s="163">
        <f>SUM(V58,V57,V56)</f>
        <v>0</v>
      </c>
      <c r="X59" s="9"/>
    </row>
    <row r="60" spans="1:24" ht="11.25">
      <c r="A60" s="11"/>
      <c r="B60" s="32"/>
      <c r="C60" s="32"/>
      <c r="D60" s="32"/>
      <c r="E60" s="32"/>
      <c r="F60" s="32" t="s">
        <v>23</v>
      </c>
      <c r="G60" s="68"/>
      <c r="H60" s="68"/>
      <c r="I60" s="68"/>
      <c r="J60" s="68"/>
      <c r="K60" s="33"/>
      <c r="L60" s="32" t="s">
        <v>93</v>
      </c>
      <c r="M60" s="34"/>
      <c r="N60" s="34"/>
      <c r="O60" s="140"/>
      <c r="P60" s="140"/>
      <c r="Q60" s="140"/>
      <c r="R60" s="174">
        <f t="shared" si="0"/>
      </c>
      <c r="S60" s="108"/>
      <c r="T60" s="140"/>
      <c r="U60" s="140"/>
      <c r="V60" s="140"/>
      <c r="X60" s="9"/>
    </row>
    <row r="61" spans="1:24" ht="11.25">
      <c r="A61" s="11"/>
      <c r="B61" s="32"/>
      <c r="C61" s="32"/>
      <c r="D61" s="32"/>
      <c r="E61" s="32"/>
      <c r="F61" s="68"/>
      <c r="G61" s="68"/>
      <c r="H61" s="68"/>
      <c r="I61" s="68"/>
      <c r="J61" s="68"/>
      <c r="K61" s="33"/>
      <c r="L61" s="19" t="s">
        <v>445</v>
      </c>
      <c r="M61" s="34"/>
      <c r="N61" s="34" t="s">
        <v>632</v>
      </c>
      <c r="O61" s="140">
        <f>IF($N61="","",IF(SUMIF('[1]Címrend ÖN'!$Q:$Q,$N61,'[1]Címrend ÖN'!S:S)=0,0,SUMIF('[1]Címrend ÖN'!$Q:$Q,$N61,'[1]Címrend ÖN'!S:S)))</f>
        <v>0</v>
      </c>
      <c r="P61" s="140">
        <f>IF($N61="","",IF(SUMIF('[1]Címrend ÖN'!$Q:$Q,$N61,'[1]Címrend ÖN'!T:T)=0,0,SUMIF('[1]Címrend ÖN'!$Q:$Q,$N61,'[1]Címrend ÖN'!T:T)))</f>
        <v>0</v>
      </c>
      <c r="Q61" s="140">
        <f>IF($N61="","",IF(SUMIF('[1]Címrend ÖN'!$Q:$Q,$N61,'[1]Címrend ÖN'!U:U)=0,0,SUMIF('[1]Címrend ÖN'!$Q:$Q,$N61,'[1]Címrend ÖN'!U:U)))</f>
        <v>0</v>
      </c>
      <c r="R61" s="174">
        <f t="shared" si="0"/>
        <v>0</v>
      </c>
      <c r="S61" s="130"/>
      <c r="T61" s="140">
        <f>IF($N61="","",IF(SUMIF('[1]Címrend ÖN'!$Q:$Q,$N61,'[1]Címrend ÖN'!V:V)=0,0,SUMIF('[1]Címrend ÖN'!$Q:$Q,$N61,'[1]Címrend ÖN'!V:V)))</f>
        <v>0</v>
      </c>
      <c r="U61" s="140">
        <f>IF($N61="","",IF(SUMIF('[1]Címrend ÖN'!$Q:$Q,$N61,'[1]Címrend ÖN'!W:W)=0,0,SUMIF('[1]Címrend ÖN'!$Q:$Q,$N61,'[1]Címrend ÖN'!W:W)))</f>
        <v>0</v>
      </c>
      <c r="V61" s="140">
        <f>IF($N61="","",IF(SUMIF('[1]Címrend ÖN'!$Q:$Q,$N61,'[1]Címrend ÖN'!X:X)=0,0,SUMIF('[1]Címrend ÖN'!$Q:$Q,$N61,'[1]Címrend ÖN'!X:X)))</f>
        <v>0</v>
      </c>
      <c r="X61" s="9"/>
    </row>
    <row r="62" spans="1:24" ht="11.25">
      <c r="A62" s="11"/>
      <c r="B62" s="32"/>
      <c r="C62" s="32"/>
      <c r="D62" s="32"/>
      <c r="E62" s="32"/>
      <c r="F62" s="68"/>
      <c r="G62" s="68"/>
      <c r="H62" s="68"/>
      <c r="I62" s="68"/>
      <c r="J62" s="68"/>
      <c r="K62" s="33"/>
      <c r="L62" s="19" t="s">
        <v>446</v>
      </c>
      <c r="M62" s="34"/>
      <c r="N62" s="34" t="s">
        <v>633</v>
      </c>
      <c r="O62" s="140">
        <f>IF($N62="","",IF(SUMIF('[1]Címrend ÖN'!$Q:$Q,$N62,'[1]Címrend ÖN'!S:S)=0,0,SUMIF('[1]Címrend ÖN'!$Q:$Q,$N62,'[1]Címrend ÖN'!S:S)))</f>
        <v>0</v>
      </c>
      <c r="P62" s="140">
        <f>IF($N62="","",IF(SUMIF('[1]Címrend ÖN'!$Q:$Q,$N62,'[1]Címrend ÖN'!T:T)=0,0,SUMIF('[1]Címrend ÖN'!$Q:$Q,$N62,'[1]Címrend ÖN'!T:T)))</f>
        <v>0</v>
      </c>
      <c r="Q62" s="140">
        <f>IF($N62="","",IF(SUMIF('[1]Címrend ÖN'!$Q:$Q,$N62,'[1]Címrend ÖN'!U:U)=0,0,SUMIF('[1]Címrend ÖN'!$Q:$Q,$N62,'[1]Címrend ÖN'!U:U)))</f>
        <v>0</v>
      </c>
      <c r="R62" s="174">
        <f t="shared" si="0"/>
        <v>0</v>
      </c>
      <c r="S62" s="130"/>
      <c r="T62" s="140">
        <f>IF($N62="","",IF(SUMIF('[1]Címrend ÖN'!$Q:$Q,$N62,'[1]Címrend ÖN'!V:V)=0,0,SUMIF('[1]Címrend ÖN'!$Q:$Q,$N62,'[1]Címrend ÖN'!V:V)))</f>
        <v>0</v>
      </c>
      <c r="U62" s="140">
        <f>IF($N62="","",IF(SUMIF('[1]Címrend ÖN'!$Q:$Q,$N62,'[1]Címrend ÖN'!W:W)=0,0,SUMIF('[1]Címrend ÖN'!$Q:$Q,$N62,'[1]Címrend ÖN'!W:W)))</f>
        <v>0</v>
      </c>
      <c r="V62" s="140">
        <f>IF($N62="","",IF(SUMIF('[1]Címrend ÖN'!$Q:$Q,$N62,'[1]Címrend ÖN'!X:X)=0,0,SUMIF('[1]Címrend ÖN'!$Q:$Q,$N62,'[1]Címrend ÖN'!X:X)))</f>
        <v>0</v>
      </c>
      <c r="X62" s="9"/>
    </row>
    <row r="63" spans="1:24" ht="11.25">
      <c r="A63" s="11"/>
      <c r="B63" s="32"/>
      <c r="C63" s="32"/>
      <c r="D63" s="32"/>
      <c r="E63" s="32"/>
      <c r="F63" s="68"/>
      <c r="G63" s="68"/>
      <c r="H63" s="68"/>
      <c r="I63" s="68"/>
      <c r="J63" s="68"/>
      <c r="K63" s="33"/>
      <c r="L63" s="19" t="s">
        <v>447</v>
      </c>
      <c r="M63" s="34"/>
      <c r="N63" s="34" t="s">
        <v>634</v>
      </c>
      <c r="O63" s="140">
        <f>IF($N63="","",IF(SUMIF('[1]Címrend ÖN'!$Q:$Q,$N63,'[1]Címrend ÖN'!S:S)=0,0,SUMIF('[1]Címrend ÖN'!$Q:$Q,$N63,'[1]Címrend ÖN'!S:S)))</f>
        <v>0</v>
      </c>
      <c r="P63" s="140">
        <f>IF($N63="","",IF(SUMIF('[1]Címrend ÖN'!$Q:$Q,$N63,'[1]Címrend ÖN'!T:T)=0,0,SUMIF('[1]Címrend ÖN'!$Q:$Q,$N63,'[1]Címrend ÖN'!T:T)))</f>
        <v>0</v>
      </c>
      <c r="Q63" s="140">
        <f>IF($N63="","",IF(SUMIF('[1]Címrend ÖN'!$Q:$Q,$N63,'[1]Címrend ÖN'!U:U)=0,0,SUMIF('[1]Címrend ÖN'!$Q:$Q,$N63,'[1]Címrend ÖN'!U:U)))</f>
        <v>0</v>
      </c>
      <c r="R63" s="174">
        <f t="shared" si="0"/>
        <v>0</v>
      </c>
      <c r="S63" s="130"/>
      <c r="T63" s="140">
        <f>IF($N63="","",IF(SUMIF('[1]Címrend ÖN'!$Q:$Q,$N63,'[1]Címrend ÖN'!V:V)=0,0,SUMIF('[1]Címrend ÖN'!$Q:$Q,$N63,'[1]Címrend ÖN'!V:V)))</f>
        <v>0</v>
      </c>
      <c r="U63" s="140">
        <f>IF($N63="","",IF(SUMIF('[1]Címrend ÖN'!$Q:$Q,$N63,'[1]Címrend ÖN'!W:W)=0,0,SUMIF('[1]Címrend ÖN'!$Q:$Q,$N63,'[1]Címrend ÖN'!W:W)))</f>
        <v>0</v>
      </c>
      <c r="V63" s="140">
        <f>IF($N63="","",IF(SUMIF('[1]Címrend ÖN'!$Q:$Q,$N63,'[1]Címrend ÖN'!X:X)=0,0,SUMIF('[1]Címrend ÖN'!$Q:$Q,$N63,'[1]Címrend ÖN'!X:X)))</f>
        <v>0</v>
      </c>
      <c r="X63" s="9"/>
    </row>
    <row r="64" spans="1:24" ht="11.25">
      <c r="A64" s="11"/>
      <c r="B64" s="32"/>
      <c r="C64" s="32"/>
      <c r="D64" s="32"/>
      <c r="E64" s="32"/>
      <c r="F64" s="68"/>
      <c r="G64" s="68"/>
      <c r="H64" s="68"/>
      <c r="I64" s="68"/>
      <c r="J64" s="68"/>
      <c r="K64" s="33"/>
      <c r="L64" s="19" t="s">
        <v>448</v>
      </c>
      <c r="M64" s="34"/>
      <c r="N64" s="34" t="s">
        <v>635</v>
      </c>
      <c r="O64" s="140">
        <f>IF($N64="","",IF(SUMIF('[1]Címrend ÖN'!$Q:$Q,$N64,'[1]Címrend ÖN'!S:S)=0,0,SUMIF('[1]Címrend ÖN'!$Q:$Q,$N64,'[1]Címrend ÖN'!S:S)))</f>
        <v>0</v>
      </c>
      <c r="P64" s="140">
        <f>IF($N64="","",IF(SUMIF('[1]Címrend ÖN'!$Q:$Q,$N64,'[1]Címrend ÖN'!T:T)=0,0,SUMIF('[1]Címrend ÖN'!$Q:$Q,$N64,'[1]Címrend ÖN'!T:T)))</f>
        <v>0</v>
      </c>
      <c r="Q64" s="140">
        <f>IF($N64="","",IF(SUMIF('[1]Címrend ÖN'!$Q:$Q,$N64,'[1]Címrend ÖN'!U:U)=0,0,SUMIF('[1]Címrend ÖN'!$Q:$Q,$N64,'[1]Címrend ÖN'!U:U)))</f>
        <v>0</v>
      </c>
      <c r="R64" s="174">
        <f t="shared" si="0"/>
        <v>0</v>
      </c>
      <c r="S64" s="130"/>
      <c r="T64" s="140">
        <f>IF($N64="","",IF(SUMIF('[1]Címrend ÖN'!$Q:$Q,$N64,'[1]Címrend ÖN'!V:V)=0,0,SUMIF('[1]Címrend ÖN'!$Q:$Q,$N64,'[1]Címrend ÖN'!V:V)))</f>
        <v>0</v>
      </c>
      <c r="U64" s="140">
        <f>IF($N64="","",IF(SUMIF('[1]Címrend ÖN'!$Q:$Q,$N64,'[1]Címrend ÖN'!W:W)=0,0,SUMIF('[1]Címrend ÖN'!$Q:$Q,$N64,'[1]Címrend ÖN'!W:W)))</f>
        <v>0</v>
      </c>
      <c r="V64" s="140">
        <f>IF($N64="","",IF(SUMIF('[1]Címrend ÖN'!$Q:$Q,$N64,'[1]Címrend ÖN'!X:X)=0,0,SUMIF('[1]Címrend ÖN'!$Q:$Q,$N64,'[1]Címrend ÖN'!X:X)))</f>
        <v>0</v>
      </c>
      <c r="X64" s="9"/>
    </row>
    <row r="65" spans="1:24" ht="11.25">
      <c r="A65" s="11"/>
      <c r="B65" s="32"/>
      <c r="C65" s="32"/>
      <c r="D65" s="32"/>
      <c r="E65" s="32"/>
      <c r="F65" s="68"/>
      <c r="G65" s="68"/>
      <c r="H65" s="68"/>
      <c r="I65" s="68"/>
      <c r="J65" s="68"/>
      <c r="K65" s="33"/>
      <c r="L65" s="19" t="s">
        <v>449</v>
      </c>
      <c r="M65" s="34"/>
      <c r="N65" s="34" t="s">
        <v>636</v>
      </c>
      <c r="O65" s="140">
        <f>IF($N65="","",IF(SUMIF('[1]Címrend ÖN'!$Q:$Q,$N65,'[1]Címrend ÖN'!S:S)=0,0,SUMIF('[1]Címrend ÖN'!$Q:$Q,$N65,'[1]Címrend ÖN'!S:S)))</f>
        <v>0</v>
      </c>
      <c r="P65" s="140">
        <f>IF($N65="","",IF(SUMIF('[1]Címrend ÖN'!$Q:$Q,$N65,'[1]Címrend ÖN'!T:T)=0,0,SUMIF('[1]Címrend ÖN'!$Q:$Q,$N65,'[1]Címrend ÖN'!T:T)))</f>
        <v>0</v>
      </c>
      <c r="Q65" s="140">
        <f>IF($N65="","",IF(SUMIF('[1]Címrend ÖN'!$Q:$Q,$N65,'[1]Címrend ÖN'!U:U)=0,0,SUMIF('[1]Címrend ÖN'!$Q:$Q,$N65,'[1]Címrend ÖN'!U:U)))</f>
        <v>0</v>
      </c>
      <c r="R65" s="174">
        <f t="shared" si="0"/>
        <v>0</v>
      </c>
      <c r="S65" s="130"/>
      <c r="T65" s="140">
        <f>IF($N65="","",IF(SUMIF('[1]Címrend ÖN'!$Q:$Q,$N65,'[1]Címrend ÖN'!V:V)=0,0,SUMIF('[1]Címrend ÖN'!$Q:$Q,$N65,'[1]Címrend ÖN'!V:V)))</f>
        <v>0</v>
      </c>
      <c r="U65" s="140">
        <f>IF($N65="","",IF(SUMIF('[1]Címrend ÖN'!$Q:$Q,$N65,'[1]Címrend ÖN'!W:W)=0,0,SUMIF('[1]Címrend ÖN'!$Q:$Q,$N65,'[1]Címrend ÖN'!W:W)))</f>
        <v>0</v>
      </c>
      <c r="V65" s="140">
        <f>IF($N65="","",IF(SUMIF('[1]Címrend ÖN'!$Q:$Q,$N65,'[1]Címrend ÖN'!X:X)=0,0,SUMIF('[1]Címrend ÖN'!$Q:$Q,$N65,'[1]Címrend ÖN'!X:X)))</f>
        <v>0</v>
      </c>
      <c r="X65" s="9"/>
    </row>
    <row r="66" spans="1:24" ht="11.25">
      <c r="A66" s="11"/>
      <c r="B66" s="32"/>
      <c r="C66" s="32"/>
      <c r="D66" s="32"/>
      <c r="E66" s="32"/>
      <c r="F66" s="68"/>
      <c r="G66" s="68"/>
      <c r="H66" s="68"/>
      <c r="I66" s="68"/>
      <c r="J66" s="68"/>
      <c r="K66" s="33"/>
      <c r="L66" s="19" t="s">
        <v>517</v>
      </c>
      <c r="M66" s="34"/>
      <c r="N66" s="34" t="s">
        <v>637</v>
      </c>
      <c r="O66" s="140">
        <f>IF($N66="","",IF(SUMIF('[1]Címrend ÖN'!$Q:$Q,$N66,'[1]Címrend ÖN'!S:S)=0,0,SUMIF('[1]Címrend ÖN'!$Q:$Q,$N66,'[1]Címrend ÖN'!S:S)))</f>
        <v>0</v>
      </c>
      <c r="P66" s="140">
        <f>IF($N66="","",IF(SUMIF('[1]Címrend ÖN'!$Q:$Q,$N66,'[1]Címrend ÖN'!T:T)=0,0,SUMIF('[1]Címrend ÖN'!$Q:$Q,$N66,'[1]Címrend ÖN'!T:T)))</f>
        <v>0</v>
      </c>
      <c r="Q66" s="140">
        <f>IF($N66="","",IF(SUMIF('[1]Címrend ÖN'!$Q:$Q,$N66,'[1]Címrend ÖN'!U:U)=0,0,SUMIF('[1]Címrend ÖN'!$Q:$Q,$N66,'[1]Címrend ÖN'!U:U)))</f>
        <v>0</v>
      </c>
      <c r="R66" s="174">
        <f t="shared" si="0"/>
        <v>0</v>
      </c>
      <c r="S66" s="130"/>
      <c r="T66" s="140">
        <f>IF($N66="","",IF(SUMIF('[1]Címrend ÖN'!$Q:$Q,$N66,'[1]Címrend ÖN'!V:V)=0,0,SUMIF('[1]Címrend ÖN'!$Q:$Q,$N66,'[1]Címrend ÖN'!V:V)))</f>
        <v>0</v>
      </c>
      <c r="U66" s="140">
        <f>IF($N66="","",IF(SUMIF('[1]Címrend ÖN'!$Q:$Q,$N66,'[1]Címrend ÖN'!W:W)=0,0,SUMIF('[1]Címrend ÖN'!$Q:$Q,$N66,'[1]Címrend ÖN'!W:W)))</f>
        <v>0</v>
      </c>
      <c r="V66" s="140">
        <f>IF($N66="","",IF(SUMIF('[1]Címrend ÖN'!$Q:$Q,$N66,'[1]Címrend ÖN'!X:X)=0,0,SUMIF('[1]Címrend ÖN'!$Q:$Q,$N66,'[1]Címrend ÖN'!X:X)))</f>
        <v>0</v>
      </c>
      <c r="X66" s="9"/>
    </row>
    <row r="67" spans="1:24" ht="11.25">
      <c r="A67" s="11"/>
      <c r="B67" s="32"/>
      <c r="C67" s="32"/>
      <c r="D67" s="32"/>
      <c r="E67" s="32"/>
      <c r="F67" s="64" t="s">
        <v>23</v>
      </c>
      <c r="G67" s="64"/>
      <c r="H67" s="64"/>
      <c r="I67" s="64"/>
      <c r="J67" s="64"/>
      <c r="K67" s="65"/>
      <c r="L67" s="64" t="s">
        <v>93</v>
      </c>
      <c r="M67" s="106" t="s">
        <v>94</v>
      </c>
      <c r="N67" s="132"/>
      <c r="O67" s="163">
        <f>SUM(O66,O65,O64,O63,O62,O61)</f>
        <v>0</v>
      </c>
      <c r="P67" s="163">
        <f>SUM(P66,P65,P64,P63,P62,P61)</f>
        <v>0</v>
      </c>
      <c r="Q67" s="15">
        <f>SUM(O67:P67)</f>
        <v>0</v>
      </c>
      <c r="R67" s="178">
        <f t="shared" si="0"/>
        <v>0</v>
      </c>
      <c r="S67" s="108"/>
      <c r="T67" s="163">
        <f>SUM(T66,T65,T64,T63,T62,T61)</f>
        <v>0</v>
      </c>
      <c r="U67" s="163">
        <f>SUM(U66,U65,U64,U63,U62,U61)</f>
        <v>0</v>
      </c>
      <c r="V67" s="163">
        <f>SUM(V66,V65,V64,V63,V62,V61)</f>
        <v>0</v>
      </c>
      <c r="X67" s="9"/>
    </row>
    <row r="68" spans="1:24" ht="11.25">
      <c r="A68" s="11"/>
      <c r="B68" s="32"/>
      <c r="C68" s="32"/>
      <c r="D68" s="32"/>
      <c r="E68" s="32"/>
      <c r="F68" s="64" t="s">
        <v>26</v>
      </c>
      <c r="G68" s="64"/>
      <c r="H68" s="64"/>
      <c r="I68" s="64"/>
      <c r="J68" s="64"/>
      <c r="K68" s="65"/>
      <c r="L68" s="66" t="s">
        <v>95</v>
      </c>
      <c r="M68" s="106" t="s">
        <v>96</v>
      </c>
      <c r="N68" s="132" t="s">
        <v>96</v>
      </c>
      <c r="O68" s="163">
        <f>IF($N68="","",IF(SUMIF('[1]Címrend ÖN'!$Q:$Q,$N68,'[1]Címrend ÖN'!S:S)=0,0,SUMIF('[1]Címrend ÖN'!$Q:$Q,$N68,'[1]Címrend ÖN'!S:S)))</f>
        <v>0</v>
      </c>
      <c r="P68" s="163">
        <f>IF($N68="","",IF(SUMIF('[1]Címrend ÖN'!$Q:$Q,$N68,'[1]Címrend ÖN'!T:T)=0,0,SUMIF('[1]Címrend ÖN'!$Q:$Q,$N68,'[1]Címrend ÖN'!T:T)))</f>
        <v>0</v>
      </c>
      <c r="Q68" s="163">
        <f>IF($N68="","",IF(SUMIF('[1]Címrend ÖN'!$Q:$Q,$N68,'[1]Címrend ÖN'!U:U)=0,0,SUMIF('[1]Címrend ÖN'!$Q:$Q,$N68,'[1]Címrend ÖN'!U:U)))</f>
        <v>0</v>
      </c>
      <c r="R68" s="173">
        <f t="shared" si="0"/>
        <v>0</v>
      </c>
      <c r="S68" s="130"/>
      <c r="T68" s="163">
        <f>IF($N68="","",IF(SUMIF('[1]Címrend ÖN'!$Q:$Q,$N68,'[1]Címrend ÖN'!V:V)=0,0,SUMIF('[1]Címrend ÖN'!$Q:$Q,$N68,'[1]Címrend ÖN'!V:V)))</f>
        <v>0</v>
      </c>
      <c r="U68" s="163">
        <f>IF($N68="","",IF(SUMIF('[1]Címrend ÖN'!$Q:$Q,$N68,'[1]Címrend ÖN'!W:W)=0,0,SUMIF('[1]Címrend ÖN'!$Q:$Q,$N68,'[1]Címrend ÖN'!W:W)))</f>
        <v>0</v>
      </c>
      <c r="V68" s="163">
        <f>IF($N68="","",IF(SUMIF('[1]Címrend ÖN'!$Q:$Q,$N68,'[1]Címrend ÖN'!X:X)=0,0,SUMIF('[1]Címrend ÖN'!$Q:$Q,$N68,'[1]Címrend ÖN'!X:X)))</f>
        <v>0</v>
      </c>
      <c r="X68" s="9"/>
    </row>
    <row r="69" spans="1:24" ht="11.25">
      <c r="A69" s="11"/>
      <c r="B69" s="32"/>
      <c r="C69" s="32"/>
      <c r="D69" s="32"/>
      <c r="E69" s="32"/>
      <c r="F69" s="64" t="s">
        <v>30</v>
      </c>
      <c r="G69" s="64"/>
      <c r="H69" s="64"/>
      <c r="I69" s="64"/>
      <c r="J69" s="64"/>
      <c r="K69" s="65"/>
      <c r="L69" s="66" t="s">
        <v>97</v>
      </c>
      <c r="M69" s="106" t="s">
        <v>98</v>
      </c>
      <c r="N69" s="132" t="s">
        <v>98</v>
      </c>
      <c r="O69" s="163">
        <f>IF($N69="","",IF(SUMIF('[1]Címrend ÖN'!$Q:$Q,$N69,'[1]Címrend ÖN'!S:S)=0,0,SUMIF('[1]Címrend ÖN'!$Q:$Q,$N69,'[1]Címrend ÖN'!S:S)))</f>
        <v>26865392</v>
      </c>
      <c r="P69" s="163">
        <f>IF($N69="","",IF(SUMIF('[1]Címrend ÖN'!$Q:$Q,$N69,'[1]Címrend ÖN'!T:T)=0,0,SUMIF('[1]Címrend ÖN'!$Q:$Q,$N69,'[1]Címrend ÖN'!T:T)))</f>
        <v>26865392</v>
      </c>
      <c r="Q69" s="163">
        <v>26865392</v>
      </c>
      <c r="R69" s="173">
        <f t="shared" si="0"/>
        <v>1</v>
      </c>
      <c r="S69" s="130"/>
      <c r="T69" s="163">
        <v>0</v>
      </c>
      <c r="U69" s="163">
        <f>Q69</f>
        <v>26865392</v>
      </c>
      <c r="V69" s="163">
        <f>IF($N69="","",IF(SUMIF('[1]Címrend ÖN'!$Q:$Q,$N69,'[1]Címrend ÖN'!X:X)=0,0,SUMIF('[1]Címrend ÖN'!$Q:$Q,$N69,'[1]Címrend ÖN'!X:X)))</f>
        <v>0</v>
      </c>
      <c r="X69" s="9"/>
    </row>
    <row r="70" spans="1:24" ht="11.25">
      <c r="A70" s="11"/>
      <c r="B70" s="32"/>
      <c r="C70" s="32"/>
      <c r="D70" s="32"/>
      <c r="E70" s="32"/>
      <c r="F70" s="64" t="s">
        <v>33</v>
      </c>
      <c r="G70" s="64"/>
      <c r="H70" s="64"/>
      <c r="I70" s="64"/>
      <c r="J70" s="64"/>
      <c r="K70" s="65"/>
      <c r="L70" s="66" t="s">
        <v>99</v>
      </c>
      <c r="M70" s="106" t="s">
        <v>100</v>
      </c>
      <c r="N70" s="132" t="s">
        <v>100</v>
      </c>
      <c r="O70" s="163">
        <f>IF($N70="","",IF(SUMIF('[1]Címrend ÖN'!$Q:$Q,$N70,'[1]Címrend ÖN'!S:S)=0,0,SUMIF('[1]Címrend ÖN'!$Q:$Q,$N70,'[1]Címrend ÖN'!S:S)))</f>
        <v>839062970</v>
      </c>
      <c r="P70" s="163">
        <f>IF($N70="","",IF(SUMIF('[1]Címrend ÖN'!$Q:$Q,$N70,'[1]Címrend ÖN'!T:T)=0,0,SUMIF('[1]Címrend ÖN'!$Q:$Q,$N70,'[1]Címrend ÖN'!T:T)))</f>
        <v>882344387</v>
      </c>
      <c r="Q70" s="163">
        <v>829330858</v>
      </c>
      <c r="R70" s="173">
        <f t="shared" si="0"/>
        <v>0.939917417982056</v>
      </c>
      <c r="S70" s="130"/>
      <c r="T70" s="163">
        <v>0</v>
      </c>
      <c r="U70" s="163">
        <f>Q70-V70</f>
        <v>662367305</v>
      </c>
      <c r="V70" s="163">
        <v>166963553</v>
      </c>
      <c r="W70" s="9"/>
      <c r="X70" s="9"/>
    </row>
    <row r="71" spans="1:24" ht="11.25">
      <c r="A71" s="11"/>
      <c r="B71" s="32"/>
      <c r="C71" s="32"/>
      <c r="D71" s="32"/>
      <c r="E71" s="32"/>
      <c r="F71" s="64" t="s">
        <v>43</v>
      </c>
      <c r="G71" s="64"/>
      <c r="H71" s="64"/>
      <c r="I71" s="64"/>
      <c r="J71" s="64"/>
      <c r="K71" s="65"/>
      <c r="L71" s="66" t="s">
        <v>539</v>
      </c>
      <c r="M71" s="106" t="s">
        <v>101</v>
      </c>
      <c r="N71" s="132" t="s">
        <v>101</v>
      </c>
      <c r="O71" s="163">
        <f>IF($N71="","",IF(SUMIF('[1]Címrend ÖN'!$Q:$Q,$N71,'[1]Címrend ÖN'!S:S)=0,0,SUMIF('[1]Címrend ÖN'!$Q:$Q,$N71,'[1]Címrend ÖN'!S:S)))</f>
        <v>0</v>
      </c>
      <c r="P71" s="163">
        <f>IF($N71="","",IF(SUMIF('[1]Címrend ÖN'!$Q:$Q,$N71,'[1]Címrend ÖN'!T:T)=0,0,SUMIF('[1]Címrend ÖN'!$Q:$Q,$N71,'[1]Címrend ÖN'!T:T)))</f>
        <v>0</v>
      </c>
      <c r="Q71" s="163">
        <v>315474558</v>
      </c>
      <c r="R71" s="173"/>
      <c r="S71" s="130"/>
      <c r="T71" s="163">
        <f>IF($N71="","",IF(SUMIF('[1]Címrend ÖN'!$Q:$Q,$N71,'[1]Címrend ÖN'!V:V)=0,0,SUMIF('[1]Címrend ÖN'!$Q:$Q,$N71,'[1]Címrend ÖN'!V:V)))</f>
        <v>0</v>
      </c>
      <c r="U71" s="163">
        <v>0</v>
      </c>
      <c r="V71" s="163">
        <v>315474558</v>
      </c>
      <c r="X71" s="9"/>
    </row>
    <row r="72" spans="1:24" ht="11.25">
      <c r="A72" s="11"/>
      <c r="B72" s="32"/>
      <c r="C72" s="32"/>
      <c r="D72" s="32"/>
      <c r="E72" s="32"/>
      <c r="F72" s="64" t="s">
        <v>46</v>
      </c>
      <c r="G72" s="64"/>
      <c r="H72" s="64"/>
      <c r="I72" s="64"/>
      <c r="J72" s="64"/>
      <c r="K72" s="65"/>
      <c r="L72" s="66" t="s">
        <v>102</v>
      </c>
      <c r="M72" s="106" t="s">
        <v>103</v>
      </c>
      <c r="N72" s="132" t="s">
        <v>103</v>
      </c>
      <c r="O72" s="163">
        <f>IF($N72="","",IF(SUMIF('[1]Címrend ÖN'!$Q:$Q,$N72,'[1]Címrend ÖN'!S:S)=0,0,SUMIF('[1]Címrend ÖN'!$Q:$Q,$N72,'[1]Címrend ÖN'!S:S)))</f>
        <v>0</v>
      </c>
      <c r="P72" s="163">
        <f>IF($N72="","",IF(SUMIF('[1]Címrend ÖN'!$Q:$Q,$N72,'[1]Címrend ÖN'!T:T)=0,0,SUMIF('[1]Címrend ÖN'!$Q:$Q,$N72,'[1]Címrend ÖN'!T:T)))</f>
        <v>0</v>
      </c>
      <c r="Q72" s="163">
        <f>IF($N72="","",IF(SUMIF('[1]Címrend ÖN'!$Q:$Q,$N72,'[1]Címrend ÖN'!U:U)=0,0,SUMIF('[1]Címrend ÖN'!$Q:$Q,$N72,'[1]Címrend ÖN'!U:U)))</f>
        <v>0</v>
      </c>
      <c r="R72" s="173">
        <f t="shared" si="0"/>
        <v>0</v>
      </c>
      <c r="S72" s="130"/>
      <c r="T72" s="163">
        <f>IF($N72="","",IF(SUMIF('[1]Címrend ÖN'!$Q:$Q,$N72,'[1]Címrend ÖN'!V:V)=0,0,SUMIF('[1]Címrend ÖN'!$Q:$Q,$N72,'[1]Címrend ÖN'!V:V)))</f>
        <v>0</v>
      </c>
      <c r="U72" s="163">
        <f>IF($N72="","",IF(SUMIF('[1]Címrend ÖN'!$Q:$Q,$N72,'[1]Címrend ÖN'!W:W)=0,0,SUMIF('[1]Címrend ÖN'!$Q:$Q,$N72,'[1]Címrend ÖN'!W:W)))</f>
        <v>0</v>
      </c>
      <c r="V72" s="163">
        <f>IF($N72="","",IF(SUMIF('[1]Címrend ÖN'!$Q:$Q,$N72,'[1]Címrend ÖN'!X:X)=0,0,SUMIF('[1]Címrend ÖN'!$Q:$Q,$N72,'[1]Címrend ÖN'!X:X)))</f>
        <v>0</v>
      </c>
      <c r="X72" s="9"/>
    </row>
    <row r="73" spans="1:24" ht="11.25">
      <c r="A73" s="11"/>
      <c r="B73" s="32"/>
      <c r="C73" s="32"/>
      <c r="D73" s="32"/>
      <c r="E73" s="32"/>
      <c r="F73" s="64" t="s">
        <v>49</v>
      </c>
      <c r="G73" s="64"/>
      <c r="H73" s="64"/>
      <c r="I73" s="64"/>
      <c r="J73" s="64"/>
      <c r="K73" s="65"/>
      <c r="L73" s="66" t="s">
        <v>104</v>
      </c>
      <c r="M73" s="106" t="s">
        <v>105</v>
      </c>
      <c r="N73" s="132" t="s">
        <v>105</v>
      </c>
      <c r="O73" s="163">
        <f>IF($N73="","",IF(SUMIF('[1]Címrend ÖN'!$Q:$Q,$N73,'[1]Címrend ÖN'!S:S)=0,0,SUMIF('[1]Címrend ÖN'!$Q:$Q,$N73,'[1]Címrend ÖN'!S:S)))</f>
        <v>0</v>
      </c>
      <c r="P73" s="163">
        <f>IF($N73="","",IF(SUMIF('[1]Címrend ÖN'!$Q:$Q,$N73,'[1]Címrend ÖN'!T:T)=0,0,SUMIF('[1]Címrend ÖN'!$Q:$Q,$N73,'[1]Címrend ÖN'!T:T)))</f>
        <v>0</v>
      </c>
      <c r="Q73" s="163">
        <f>IF($N73="","",IF(SUMIF('[1]Címrend ÖN'!$Q:$Q,$N73,'[1]Címrend ÖN'!U:U)=0,0,SUMIF('[1]Címrend ÖN'!$Q:$Q,$N73,'[1]Címrend ÖN'!U:U)))</f>
        <v>0</v>
      </c>
      <c r="R73" s="173">
        <f aca="true" t="shared" si="1" ref="R73:R85">IF(Q73="","",IF(Q73=0,0,Q73/P73))</f>
        <v>0</v>
      </c>
      <c r="S73" s="130"/>
      <c r="T73" s="163">
        <f>IF($N73="","",IF(SUMIF('[1]Címrend ÖN'!$Q:$Q,$N73,'[1]Címrend ÖN'!V:V)=0,0,SUMIF('[1]Címrend ÖN'!$Q:$Q,$N73,'[1]Címrend ÖN'!V:V)))</f>
        <v>0</v>
      </c>
      <c r="U73" s="163">
        <f>IF($N73="","",IF(SUMIF('[1]Címrend ÖN'!$Q:$Q,$N73,'[1]Címrend ÖN'!W:W)=0,0,SUMIF('[1]Címrend ÖN'!$Q:$Q,$N73,'[1]Címrend ÖN'!W:W)))</f>
        <v>0</v>
      </c>
      <c r="V73" s="163">
        <f>IF($N73="","",IF(SUMIF('[1]Címrend ÖN'!$Q:$Q,$N73,'[1]Címrend ÖN'!X:X)=0,0,SUMIF('[1]Címrend ÖN'!$Q:$Q,$N73,'[1]Címrend ÖN'!X:X)))</f>
        <v>0</v>
      </c>
      <c r="X73" s="9"/>
    </row>
    <row r="74" spans="1:24" ht="11.25">
      <c r="A74" s="11"/>
      <c r="B74" s="32"/>
      <c r="C74" s="32"/>
      <c r="D74" s="32"/>
      <c r="E74" s="32"/>
      <c r="F74" s="67" t="s">
        <v>52</v>
      </c>
      <c r="G74" s="67"/>
      <c r="H74" s="67"/>
      <c r="I74" s="67"/>
      <c r="J74" s="67"/>
      <c r="K74" s="31"/>
      <c r="L74" s="69" t="s">
        <v>326</v>
      </c>
      <c r="M74" s="70"/>
      <c r="N74" s="70"/>
      <c r="O74" s="149"/>
      <c r="P74" s="149"/>
      <c r="Q74" s="149"/>
      <c r="R74" s="176">
        <f t="shared" si="1"/>
      </c>
      <c r="S74" s="108"/>
      <c r="T74" s="149"/>
      <c r="U74" s="149"/>
      <c r="V74" s="149"/>
      <c r="X74" s="9"/>
    </row>
    <row r="75" spans="1:24" ht="11.25">
      <c r="A75" s="11"/>
      <c r="B75" s="32"/>
      <c r="C75" s="32"/>
      <c r="D75" s="32"/>
      <c r="E75" s="32"/>
      <c r="F75" s="68"/>
      <c r="G75" s="68"/>
      <c r="H75" s="68"/>
      <c r="I75" s="68"/>
      <c r="J75" s="68"/>
      <c r="K75" s="33"/>
      <c r="L75" s="19" t="s">
        <v>440</v>
      </c>
      <c r="M75" s="34"/>
      <c r="N75" s="34" t="s">
        <v>638</v>
      </c>
      <c r="O75" s="140">
        <f>IF($N75="","",IF(SUMIF('[1]Címrend ÖN'!$Q:$Q,$N75,'[1]Címrend ÖN'!S:S)=0,0,SUMIF('[1]Címrend ÖN'!$Q:$Q,$N75,'[1]Címrend ÖN'!S:S)))</f>
        <v>0</v>
      </c>
      <c r="P75" s="140">
        <f>IF($N75="","",IF(SUMIF('[1]Címrend ÖN'!$Q:$Q,$N75,'[1]Címrend ÖN'!T:T)=0,0,SUMIF('[1]Címrend ÖN'!$Q:$Q,$N75,'[1]Címrend ÖN'!T:T)))</f>
        <v>0</v>
      </c>
      <c r="Q75" s="140">
        <f>IF($N75="","",IF(SUMIF('[1]Címrend ÖN'!$Q:$Q,$N75,'[1]Címrend ÖN'!U:U)=0,0,SUMIF('[1]Címrend ÖN'!$Q:$Q,$N75,'[1]Címrend ÖN'!U:U)))</f>
        <v>0</v>
      </c>
      <c r="R75" s="174">
        <f t="shared" si="1"/>
        <v>0</v>
      </c>
      <c r="S75" s="130"/>
      <c r="T75" s="140">
        <f>IF($N75="","",IF(SUMIF('[1]Címrend ÖN'!$Q:$Q,$N75,'[1]Címrend ÖN'!V:V)=0,0,SUMIF('[1]Címrend ÖN'!$Q:$Q,$N75,'[1]Címrend ÖN'!V:V)))</f>
        <v>0</v>
      </c>
      <c r="U75" s="140">
        <f>IF($N75="","",IF(SUMIF('[1]Címrend ÖN'!$Q:$Q,$N75,'[1]Címrend ÖN'!W:W)=0,0,SUMIF('[1]Címrend ÖN'!$Q:$Q,$N75,'[1]Címrend ÖN'!W:W)))</f>
        <v>0</v>
      </c>
      <c r="V75" s="140">
        <f>IF($N75="","",IF(SUMIF('[1]Címrend ÖN'!$Q:$Q,$N75,'[1]Címrend ÖN'!X:X)=0,0,SUMIF('[1]Címrend ÖN'!$Q:$Q,$N75,'[1]Címrend ÖN'!X:X)))</f>
        <v>0</v>
      </c>
      <c r="X75" s="9"/>
    </row>
    <row r="76" spans="1:24" ht="11.25">
      <c r="A76" s="11"/>
      <c r="B76" s="32"/>
      <c r="C76" s="32"/>
      <c r="D76" s="32"/>
      <c r="E76" s="32"/>
      <c r="F76" s="71"/>
      <c r="G76" s="71"/>
      <c r="H76" s="71"/>
      <c r="I76" s="71"/>
      <c r="J76" s="71"/>
      <c r="K76" s="72"/>
      <c r="L76" s="74" t="s">
        <v>441</v>
      </c>
      <c r="M76" s="73"/>
      <c r="N76" s="73" t="s">
        <v>639</v>
      </c>
      <c r="O76" s="140">
        <f>IF($N76="","",IF(SUMIF('[1]Címrend ÖN'!$Q:$Q,$N76,'[1]Címrend ÖN'!S:S)=0,0,SUMIF('[1]Címrend ÖN'!$Q:$Q,$N76,'[1]Címrend ÖN'!S:S)))</f>
        <v>0</v>
      </c>
      <c r="P76" s="140">
        <f>IF($N76="","",IF(SUMIF('[1]Címrend ÖN'!$Q:$Q,$N76,'[1]Címrend ÖN'!T:T)=0,0,SUMIF('[1]Címrend ÖN'!$Q:$Q,$N76,'[1]Címrend ÖN'!T:T)))</f>
        <v>0</v>
      </c>
      <c r="Q76" s="140">
        <f>IF($N76="","",IF(SUMIF('[1]Címrend ÖN'!$Q:$Q,$N76,'[1]Címrend ÖN'!U:U)=0,0,SUMIF('[1]Címrend ÖN'!$Q:$Q,$N76,'[1]Címrend ÖN'!U:U)))</f>
        <v>0</v>
      </c>
      <c r="R76" s="174">
        <f t="shared" si="1"/>
        <v>0</v>
      </c>
      <c r="S76" s="130"/>
      <c r="T76" s="140">
        <f>IF($N76="","",IF(SUMIF('[1]Címrend ÖN'!$Q:$Q,$N76,'[1]Címrend ÖN'!V:V)=0,0,SUMIF('[1]Címrend ÖN'!$Q:$Q,$N76,'[1]Címrend ÖN'!V:V)))</f>
        <v>0</v>
      </c>
      <c r="U76" s="140">
        <f>IF($N76="","",IF(SUMIF('[1]Címrend ÖN'!$Q:$Q,$N76,'[1]Címrend ÖN'!W:W)=0,0,SUMIF('[1]Címrend ÖN'!$Q:$Q,$N76,'[1]Címrend ÖN'!W:W)))</f>
        <v>0</v>
      </c>
      <c r="V76" s="140">
        <f>IF($N76="","",IF(SUMIF('[1]Címrend ÖN'!$Q:$Q,$N76,'[1]Címrend ÖN'!X:X)=0,0,SUMIF('[1]Címrend ÖN'!$Q:$Q,$N76,'[1]Címrend ÖN'!X:X)))</f>
        <v>0</v>
      </c>
      <c r="X76" s="9"/>
    </row>
    <row r="77" spans="1:24" ht="11.25">
      <c r="A77" s="11"/>
      <c r="B77" s="32"/>
      <c r="C77" s="32"/>
      <c r="D77" s="32"/>
      <c r="E77" s="32"/>
      <c r="F77" s="64" t="s">
        <v>52</v>
      </c>
      <c r="G77" s="64"/>
      <c r="H77" s="64"/>
      <c r="I77" s="64"/>
      <c r="J77" s="64"/>
      <c r="K77" s="65"/>
      <c r="L77" s="66" t="s">
        <v>326</v>
      </c>
      <c r="M77" s="106" t="s">
        <v>327</v>
      </c>
      <c r="N77" s="106"/>
      <c r="O77" s="163">
        <f>SUM(O75,O76)</f>
        <v>0</v>
      </c>
      <c r="P77" s="163">
        <f>SUM(P75,P76)</f>
        <v>0</v>
      </c>
      <c r="Q77" s="15">
        <f>SUM(O77:P77)</f>
        <v>0</v>
      </c>
      <c r="R77" s="178">
        <f t="shared" si="1"/>
        <v>0</v>
      </c>
      <c r="S77" s="108"/>
      <c r="T77" s="163">
        <f>SUM(T75,T76)</f>
        <v>0</v>
      </c>
      <c r="U77" s="163">
        <f>SUM(U75,U76)</f>
        <v>0</v>
      </c>
      <c r="V77" s="163">
        <f>SUM(V75,V76)</f>
        <v>0</v>
      </c>
      <c r="X77" s="9"/>
    </row>
    <row r="78" spans="1:24" ht="11.25">
      <c r="A78" s="11"/>
      <c r="B78" s="32"/>
      <c r="C78" s="32"/>
      <c r="D78" s="32"/>
      <c r="E78" s="32" t="s">
        <v>19</v>
      </c>
      <c r="F78" s="32"/>
      <c r="G78" s="32"/>
      <c r="H78" s="32"/>
      <c r="I78" s="32"/>
      <c r="J78" s="32"/>
      <c r="K78" s="33" t="s">
        <v>89</v>
      </c>
      <c r="L78" s="32"/>
      <c r="M78" s="105" t="s">
        <v>90</v>
      </c>
      <c r="N78" s="105"/>
      <c r="O78" s="145">
        <f>SUM(O59,O67,O68,O69,O70,O71,O72,O73,O77)</f>
        <v>865928362</v>
      </c>
      <c r="P78" s="145">
        <f>SUM(P59,P67,P68,P69,P70,P71,P72,P73,P77)</f>
        <v>909209779</v>
      </c>
      <c r="Q78" s="145">
        <f>SUM(Q59,Q67,Q68,Q69,Q70,Q71,Q72,Q73,Q77)</f>
        <v>1171670808</v>
      </c>
      <c r="R78" s="171">
        <f t="shared" si="1"/>
        <v>1.2886693863859113</v>
      </c>
      <c r="S78" s="108"/>
      <c r="T78" s="145">
        <f>SUM(T59,T67,T68,T69,T70,T71,T72,T73,T77)</f>
        <v>0</v>
      </c>
      <c r="U78" s="145">
        <f>SUM(U59,U67,U68,U69,U70,U71,U72,U73,U77)</f>
        <v>689232697</v>
      </c>
      <c r="V78" s="145">
        <f>SUM(V59,V67,V68,V69,V70,V71,V72,V73,V77)</f>
        <v>482438111</v>
      </c>
      <c r="X78" s="9"/>
    </row>
    <row r="79" spans="1:24" ht="11.25">
      <c r="A79" s="11"/>
      <c r="B79" s="11"/>
      <c r="C79" s="11"/>
      <c r="D79" s="11"/>
      <c r="E79" s="42" t="s">
        <v>23</v>
      </c>
      <c r="F79" s="42"/>
      <c r="G79" s="42"/>
      <c r="H79" s="42"/>
      <c r="I79" s="42"/>
      <c r="J79" s="42"/>
      <c r="K79" s="42" t="s">
        <v>106</v>
      </c>
      <c r="L79" s="42"/>
      <c r="M79" s="107" t="s">
        <v>107</v>
      </c>
      <c r="N79" s="64" t="s">
        <v>107</v>
      </c>
      <c r="O79" s="163">
        <f>IF($N79="","",IF(SUMIF('[1]Címrend ÖN'!$Q:$Q,$N79,'[1]Címrend ÖN'!S:S)=0,0,SUMIF('[1]Címrend ÖN'!$Q:$Q,$N79,'[1]Címrend ÖN'!S:S)))</f>
        <v>0</v>
      </c>
      <c r="P79" s="163">
        <f>IF($N79="","",IF(SUMIF('[1]Címrend ÖN'!$Q:$Q,$N79,'[1]Címrend ÖN'!T:T)=0,0,SUMIF('[1]Címrend ÖN'!$Q:$Q,$N79,'[1]Címrend ÖN'!T:T)))</f>
        <v>0</v>
      </c>
      <c r="Q79" s="163">
        <f>IF($N79="","",IF(SUMIF('[1]Címrend ÖN'!$Q:$Q,$N79,'[1]Címrend ÖN'!U:U)=0,0,SUMIF('[1]Címrend ÖN'!$Q:$Q,$N79,'[1]Címrend ÖN'!U:U)))</f>
        <v>0</v>
      </c>
      <c r="R79" s="173">
        <f t="shared" si="1"/>
        <v>0</v>
      </c>
      <c r="S79" s="130"/>
      <c r="T79" s="163">
        <f>IF($N79="","",IF(SUMIF('[1]Címrend ÖN'!$Q:$Q,$N79,'[1]Címrend ÖN'!V:V)=0,0,SUMIF('[1]Címrend ÖN'!$Q:$Q,$N79,'[1]Címrend ÖN'!V:V)))</f>
        <v>0</v>
      </c>
      <c r="U79" s="163">
        <f>IF($N79="","",IF(SUMIF('[1]Címrend ÖN'!$Q:$Q,$N79,'[1]Címrend ÖN'!W:W)=0,0,SUMIF('[1]Címrend ÖN'!$Q:$Q,$N79,'[1]Címrend ÖN'!W:W)))</f>
        <v>0</v>
      </c>
      <c r="V79" s="163">
        <f>IF($N79="","",IF(SUMIF('[1]Címrend ÖN'!$Q:$Q,$N79,'[1]Címrend ÖN'!X:X)=0,0,SUMIF('[1]Címrend ÖN'!$Q:$Q,$N79,'[1]Címrend ÖN'!X:X)))</f>
        <v>0</v>
      </c>
      <c r="X79" s="9"/>
    </row>
    <row r="80" spans="1:24" ht="11.25">
      <c r="A80" s="11"/>
      <c r="B80" s="11"/>
      <c r="C80" s="11"/>
      <c r="D80" s="11"/>
      <c r="E80" s="42" t="s">
        <v>26</v>
      </c>
      <c r="F80" s="42"/>
      <c r="G80" s="42"/>
      <c r="H80" s="42"/>
      <c r="I80" s="42"/>
      <c r="J80" s="42"/>
      <c r="K80" s="42" t="s">
        <v>108</v>
      </c>
      <c r="L80" s="42"/>
      <c r="M80" s="107" t="s">
        <v>109</v>
      </c>
      <c r="N80" s="64" t="s">
        <v>109</v>
      </c>
      <c r="O80" s="163">
        <f>IF($N80="","",IF(SUMIF('[1]Címrend ÖN'!$Q:$Q,$N80,'[1]Címrend ÖN'!S:S)=0,0,SUMIF('[1]Címrend ÖN'!$Q:$Q,$N80,'[1]Címrend ÖN'!S:S)))</f>
        <v>0</v>
      </c>
      <c r="P80" s="163">
        <f>IF($N80="","",IF(SUMIF('[1]Címrend ÖN'!$Q:$Q,$N80,'[1]Címrend ÖN'!T:T)=0,0,SUMIF('[1]Címrend ÖN'!$Q:$Q,$N80,'[1]Címrend ÖN'!T:T)))</f>
        <v>0</v>
      </c>
      <c r="Q80" s="163">
        <f>IF($N80="","",IF(SUMIF('[1]Címrend ÖN'!$Q:$Q,$N80,'[1]Címrend ÖN'!U:U)=0,0,SUMIF('[1]Címrend ÖN'!$Q:$Q,$N80,'[1]Címrend ÖN'!U:U)))</f>
        <v>0</v>
      </c>
      <c r="R80" s="173">
        <f t="shared" si="1"/>
        <v>0</v>
      </c>
      <c r="S80" s="130"/>
      <c r="T80" s="163">
        <f>IF($N80="","",IF(SUMIF('[1]Címrend ÖN'!$Q:$Q,$N80,'[1]Címrend ÖN'!V:V)=0,0,SUMIF('[1]Címrend ÖN'!$Q:$Q,$N80,'[1]Címrend ÖN'!V:V)))</f>
        <v>0</v>
      </c>
      <c r="U80" s="163">
        <f>IF($N80="","",IF(SUMIF('[1]Címrend ÖN'!$Q:$Q,$N80,'[1]Címrend ÖN'!W:W)=0,0,SUMIF('[1]Címrend ÖN'!$Q:$Q,$N80,'[1]Címrend ÖN'!W:W)))</f>
        <v>0</v>
      </c>
      <c r="V80" s="163">
        <f>IF($N80="","",IF(SUMIF('[1]Címrend ÖN'!$Q:$Q,$N80,'[1]Címrend ÖN'!X:X)=0,0,SUMIF('[1]Címrend ÖN'!$Q:$Q,$N80,'[1]Címrend ÖN'!X:X)))</f>
        <v>0</v>
      </c>
      <c r="X80" s="9"/>
    </row>
    <row r="81" spans="1:24" ht="11.25">
      <c r="A81" s="11"/>
      <c r="B81" s="11"/>
      <c r="C81" s="11"/>
      <c r="D81" s="11"/>
      <c r="E81" s="42" t="s">
        <v>30</v>
      </c>
      <c r="F81" s="42"/>
      <c r="G81" s="42"/>
      <c r="H81" s="42"/>
      <c r="I81" s="42"/>
      <c r="J81" s="42"/>
      <c r="K81" s="42" t="s">
        <v>450</v>
      </c>
      <c r="L81" s="42"/>
      <c r="M81" s="107" t="s">
        <v>451</v>
      </c>
      <c r="N81" s="64" t="s">
        <v>451</v>
      </c>
      <c r="O81" s="163">
        <f>IF($N81="","",IF(SUMIF('[1]Címrend ÖN'!$Q:$Q,$N81,'[1]Címrend ÖN'!S:S)=0,0,SUMIF('[1]Címrend ÖN'!$Q:$Q,$N81,'[1]Címrend ÖN'!S:S)))</f>
        <v>0</v>
      </c>
      <c r="P81" s="163">
        <f>IF($N81="","",IF(SUMIF('[1]Címrend ÖN'!$Q:$Q,$N81,'[1]Címrend ÖN'!T:T)=0,0,SUMIF('[1]Címrend ÖN'!$Q:$Q,$N81,'[1]Címrend ÖN'!T:T)))</f>
        <v>0</v>
      </c>
      <c r="Q81" s="163">
        <f>IF($N81="","",IF(SUMIF('[1]Címrend ÖN'!$Q:$Q,$N81,'[1]Címrend ÖN'!U:U)=0,0,SUMIF('[1]Címrend ÖN'!$Q:$Q,$N81,'[1]Címrend ÖN'!U:U)))</f>
        <v>0</v>
      </c>
      <c r="R81" s="173">
        <f t="shared" si="1"/>
        <v>0</v>
      </c>
      <c r="S81" s="130"/>
      <c r="T81" s="163">
        <f>IF($N81="","",IF(SUMIF('[1]Címrend ÖN'!$Q:$Q,$N81,'[1]Címrend ÖN'!V:V)=0,0,SUMIF('[1]Címrend ÖN'!$Q:$Q,$N81,'[1]Címrend ÖN'!V:V)))</f>
        <v>0</v>
      </c>
      <c r="U81" s="163">
        <f>IF($N81="","",IF(SUMIF('[1]Címrend ÖN'!$Q:$Q,$N81,'[1]Címrend ÖN'!W:W)=0,0,SUMIF('[1]Címrend ÖN'!$Q:$Q,$N81,'[1]Címrend ÖN'!W:W)))</f>
        <v>0</v>
      </c>
      <c r="V81" s="163">
        <f>IF($N81="","",IF(SUMIF('[1]Címrend ÖN'!$Q:$Q,$N81,'[1]Címrend ÖN'!X:X)=0,0,SUMIF('[1]Címrend ÖN'!$Q:$Q,$N81,'[1]Címrend ÖN'!X:X)))</f>
        <v>0</v>
      </c>
      <c r="X81" s="9"/>
    </row>
    <row r="82" spans="1:24" ht="11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7"/>
      <c r="N82" s="64"/>
      <c r="O82" s="145"/>
      <c r="P82" s="145"/>
      <c r="Q82" s="15"/>
      <c r="R82" s="178">
        <f t="shared" si="1"/>
      </c>
      <c r="S82" s="108"/>
      <c r="T82" s="145"/>
      <c r="U82" s="145"/>
      <c r="V82" s="145"/>
      <c r="X82" s="9"/>
    </row>
    <row r="83" spans="1:24" s="29" customFormat="1" ht="11.25">
      <c r="A83" s="26"/>
      <c r="B83" s="26"/>
      <c r="C83" s="26" t="s">
        <v>87</v>
      </c>
      <c r="D83" s="26"/>
      <c r="E83" s="26"/>
      <c r="F83" s="26"/>
      <c r="G83" s="26" t="s">
        <v>110</v>
      </c>
      <c r="H83" s="26"/>
      <c r="I83" s="26"/>
      <c r="J83" s="26"/>
      <c r="K83" s="26"/>
      <c r="L83" s="26"/>
      <c r="M83" s="26" t="s">
        <v>111</v>
      </c>
      <c r="N83" s="26"/>
      <c r="O83" s="28">
        <f>SUM(O80,O79,O78,O81)</f>
        <v>865928362</v>
      </c>
      <c r="P83" s="28">
        <f>SUM(P80,P79,P78,P81)</f>
        <v>909209779</v>
      </c>
      <c r="Q83" s="28">
        <f>SUM(Q80,Q79,Q78,Q81)</f>
        <v>1171670808</v>
      </c>
      <c r="R83" s="172">
        <f t="shared" si="1"/>
        <v>1.2886693863859113</v>
      </c>
      <c r="S83" s="25"/>
      <c r="T83" s="28">
        <f>SUM(T80,T79,T78,T81)</f>
        <v>0</v>
      </c>
      <c r="U83" s="28">
        <f>SUM(U80,U79,U78,U81)</f>
        <v>689232697</v>
      </c>
      <c r="V83" s="28">
        <f>SUM(V80,V79,V78,V81)</f>
        <v>482438111</v>
      </c>
      <c r="X83" s="9"/>
    </row>
    <row r="84" spans="15:24" s="11" customFormat="1" ht="11.25">
      <c r="O84" s="108"/>
      <c r="P84" s="108"/>
      <c r="Q84" s="108"/>
      <c r="R84" s="171">
        <f t="shared" si="1"/>
      </c>
      <c r="S84" s="108"/>
      <c r="T84" s="145"/>
      <c r="U84" s="145"/>
      <c r="V84" s="145"/>
      <c r="X84" s="9"/>
    </row>
    <row r="85" spans="1:25" s="29" customFormat="1" ht="11.25">
      <c r="A85" s="26"/>
      <c r="B85" s="26" t="s">
        <v>112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 t="s">
        <v>746</v>
      </c>
      <c r="N85" s="26"/>
      <c r="O85" s="28">
        <f>SUM(O83,O50)</f>
        <v>2798757213</v>
      </c>
      <c r="P85" s="28">
        <f>SUM(P83,P50)</f>
        <v>3302380561</v>
      </c>
      <c r="Q85" s="28">
        <f>SUM(Q83,Q50)</f>
        <v>2247985277</v>
      </c>
      <c r="R85" s="172">
        <f t="shared" si="1"/>
        <v>0.6807166029100181</v>
      </c>
      <c r="S85" s="25"/>
      <c r="T85" s="28">
        <f>SUM(T83,T50)</f>
        <v>0</v>
      </c>
      <c r="U85" s="28">
        <f>SUM(U83,U50)</f>
        <v>1211706166</v>
      </c>
      <c r="V85" s="28">
        <f>SUM(V83,V50)</f>
        <v>1036279111</v>
      </c>
      <c r="W85" s="16"/>
      <c r="X85" s="146" t="s">
        <v>752</v>
      </c>
      <c r="Y85" s="16">
        <f>SUM(T85:X85)-Q85</f>
        <v>0</v>
      </c>
    </row>
    <row r="86" spans="1:22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08"/>
      <c r="P86" s="108"/>
      <c r="Q86" s="108"/>
      <c r="R86" s="171"/>
      <c r="S86" s="108"/>
      <c r="T86" s="145"/>
      <c r="U86" s="145"/>
      <c r="V86" s="145"/>
    </row>
    <row r="87" spans="1:22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35" t="s">
        <v>417</v>
      </c>
      <c r="M87" s="11"/>
      <c r="N87" s="11"/>
      <c r="O87" s="108"/>
      <c r="P87" s="108"/>
      <c r="Q87" s="108"/>
      <c r="R87" s="171"/>
      <c r="S87" s="108"/>
      <c r="T87" s="108"/>
      <c r="U87" s="108"/>
      <c r="V87" s="108"/>
    </row>
    <row r="92" spans="12:22" s="9" customFormat="1" ht="11.25">
      <c r="L92" s="112"/>
      <c r="O92" s="146"/>
      <c r="P92" s="112"/>
      <c r="Q92" s="112"/>
      <c r="R92" s="168"/>
      <c r="S92" s="112"/>
      <c r="T92" s="112"/>
      <c r="U92" s="146"/>
      <c r="V92" s="146"/>
    </row>
    <row r="93" spans="12:22" ht="11.25">
      <c r="L93" s="112"/>
      <c r="O93" s="146"/>
      <c r="T93" s="146"/>
      <c r="U93" s="146"/>
      <c r="V93" s="146"/>
    </row>
    <row r="94" spans="12:22" ht="11.25">
      <c r="L94" s="112"/>
      <c r="O94" s="146"/>
      <c r="U94" s="146"/>
      <c r="V94" s="146"/>
    </row>
    <row r="95" spans="12:22" ht="11.25">
      <c r="L95" s="112"/>
      <c r="O95" s="146"/>
      <c r="U95" s="146"/>
      <c r="V95" s="146"/>
    </row>
    <row r="96" spans="12:22" ht="11.25">
      <c r="L96" s="112"/>
      <c r="O96" s="146"/>
      <c r="U96" s="146"/>
      <c r="V96" s="146"/>
    </row>
  </sheetData>
  <sheetProtection/>
  <mergeCells count="18">
    <mergeCell ref="P4:P5"/>
    <mergeCell ref="Q4:Q5"/>
    <mergeCell ref="I4:I5"/>
    <mergeCell ref="J4:J5"/>
    <mergeCell ref="K4:K5"/>
    <mergeCell ref="L4:L5"/>
    <mergeCell ref="M4:M5"/>
    <mergeCell ref="O4:O5"/>
    <mergeCell ref="R4:R5"/>
    <mergeCell ref="T4:V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71"/>
  <sheetViews>
    <sheetView view="pageBreakPreview" zoomScale="75" zoomScaleSheetLayoutView="75" zoomScalePageLayoutView="0" workbookViewId="0" topLeftCell="A1">
      <pane xSplit="3" ySplit="6" topLeftCell="O7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C16" sqref="C16"/>
    </sheetView>
  </sheetViews>
  <sheetFormatPr defaultColWidth="8.8515625" defaultRowHeight="15"/>
  <cols>
    <col min="1" max="1" width="3.8515625" style="45" customWidth="1"/>
    <col min="2" max="2" width="13.57421875" style="49" customWidth="1"/>
    <col min="3" max="3" width="74.8515625" style="45" customWidth="1"/>
    <col min="4" max="4" width="1.421875" style="45" customWidth="1"/>
    <col min="5" max="5" width="12.421875" style="45" customWidth="1"/>
    <col min="6" max="6" width="12.8515625" style="45" customWidth="1"/>
    <col min="7" max="7" width="12.421875" style="45" customWidth="1"/>
    <col min="8" max="8" width="11.8515625" style="45" customWidth="1"/>
    <col min="9" max="9" width="12.421875" style="45" customWidth="1"/>
    <col min="10" max="10" width="12.57421875" style="45" customWidth="1"/>
    <col min="11" max="11" width="12.8515625" style="45" customWidth="1"/>
    <col min="12" max="12" width="12.28125" style="45" customWidth="1"/>
    <col min="13" max="13" width="14.28125" style="45" customWidth="1"/>
    <col min="14" max="14" width="14.8515625" style="45" bestFit="1" customWidth="1"/>
    <col min="15" max="15" width="9.421875" style="45" customWidth="1"/>
    <col min="16" max="16" width="13.140625" style="45" customWidth="1"/>
    <col min="17" max="17" width="8.57421875" style="45" customWidth="1"/>
    <col min="18" max="18" width="14.8515625" style="45" customWidth="1"/>
    <col min="19" max="19" width="14.421875" style="45" customWidth="1"/>
    <col min="20" max="20" width="2.421875" style="45" customWidth="1"/>
    <col min="21" max="21" width="7.140625" style="45" customWidth="1"/>
    <col min="22" max="22" width="14.57421875" style="45" customWidth="1"/>
    <col min="23" max="23" width="14.140625" style="45" customWidth="1"/>
    <col min="24" max="24" width="9.8515625" style="45" bestFit="1" customWidth="1"/>
    <col min="25" max="25" width="13.421875" style="45" bestFit="1" customWidth="1"/>
    <col min="26" max="26" width="11.57421875" style="45" customWidth="1"/>
    <col min="27" max="16384" width="8.8515625" style="45" customWidth="1"/>
  </cols>
  <sheetData>
    <row r="1" spans="3:5" ht="15">
      <c r="C1" s="198" t="s">
        <v>330</v>
      </c>
      <c r="D1" s="198"/>
      <c r="E1" s="198"/>
    </row>
    <row r="2" spans="8:23" ht="15">
      <c r="H2" s="47" t="s">
        <v>331</v>
      </c>
      <c r="K2" s="48" t="str">
        <f>'Címrendes összevont kiadások'!F1</f>
        <v>Mezőberény Város Önkormányzata külön</v>
      </c>
      <c r="P2" s="103" t="str">
        <f>'Bevételek funkció szerint'!P2</f>
        <v>Teljesítés</v>
      </c>
      <c r="W2" s="158" t="s">
        <v>413</v>
      </c>
    </row>
    <row r="3" spans="1:23" ht="15">
      <c r="A3" s="49" t="s">
        <v>610</v>
      </c>
      <c r="I3" s="45" t="str">
        <f>'Címrendes összevont bevételek'!K2</f>
        <v>2019.</v>
      </c>
      <c r="U3" s="61"/>
      <c r="V3" s="61"/>
      <c r="W3" s="61"/>
    </row>
    <row r="4" spans="1:23" ht="15">
      <c r="A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86"/>
      <c r="V4" s="86"/>
      <c r="W4" s="86"/>
    </row>
    <row r="5" spans="1:23" ht="13.5" customHeight="1">
      <c r="A5" s="196" t="s">
        <v>332</v>
      </c>
      <c r="B5" s="199" t="s">
        <v>333</v>
      </c>
      <c r="C5" s="199"/>
      <c r="D5" s="49"/>
      <c r="E5" s="199" t="s">
        <v>18</v>
      </c>
      <c r="F5" s="199"/>
      <c r="G5" s="199"/>
      <c r="H5" s="199"/>
      <c r="I5" s="199"/>
      <c r="J5" s="199"/>
      <c r="K5" s="199"/>
      <c r="L5" s="199"/>
      <c r="M5" s="199"/>
      <c r="N5" s="200" t="s">
        <v>88</v>
      </c>
      <c r="O5" s="200"/>
      <c r="P5" s="200"/>
      <c r="Q5" s="200"/>
      <c r="R5" s="200"/>
      <c r="S5" s="201" t="s">
        <v>358</v>
      </c>
      <c r="T5" s="49"/>
      <c r="U5" s="202" t="s">
        <v>0</v>
      </c>
      <c r="V5" s="203"/>
      <c r="W5" s="204"/>
    </row>
    <row r="6" spans="1:23" s="50" customFormat="1" ht="97.5" customHeight="1">
      <c r="A6" s="197"/>
      <c r="B6" s="85" t="s">
        <v>335</v>
      </c>
      <c r="C6" s="85" t="s">
        <v>336</v>
      </c>
      <c r="D6" s="53"/>
      <c r="E6" s="51" t="s">
        <v>359</v>
      </c>
      <c r="F6" s="51" t="s">
        <v>325</v>
      </c>
      <c r="G6" s="51" t="s">
        <v>27</v>
      </c>
      <c r="H6" s="51" t="s">
        <v>360</v>
      </c>
      <c r="I6" s="51" t="s">
        <v>34</v>
      </c>
      <c r="J6" s="51" t="s">
        <v>361</v>
      </c>
      <c r="K6" s="51" t="s">
        <v>67</v>
      </c>
      <c r="L6" s="51" t="s">
        <v>69</v>
      </c>
      <c r="M6" s="85" t="s">
        <v>86</v>
      </c>
      <c r="N6" s="51" t="s">
        <v>586</v>
      </c>
      <c r="O6" s="51" t="s">
        <v>585</v>
      </c>
      <c r="P6" s="52" t="s">
        <v>108</v>
      </c>
      <c r="Q6" s="52" t="s">
        <v>584</v>
      </c>
      <c r="R6" s="85" t="s">
        <v>587</v>
      </c>
      <c r="S6" s="201"/>
      <c r="T6" s="53"/>
      <c r="U6" s="54" t="s">
        <v>14</v>
      </c>
      <c r="V6" s="54" t="s">
        <v>15</v>
      </c>
      <c r="W6" s="54" t="s">
        <v>16</v>
      </c>
    </row>
    <row r="7" spans="1:30" s="49" customFormat="1" ht="13.5" customHeight="1">
      <c r="A7" s="87" t="s">
        <v>19</v>
      </c>
      <c r="B7" s="129" t="str">
        <f>IF(('[1]FK ÖN'!C2)="","",('[1]FK ÖN'!C2))</f>
        <v>011130-0</v>
      </c>
      <c r="C7" s="129" t="str">
        <f>IF(('[1]FK ÖN'!D2)="","",('[1]FK ÖN'!D2))</f>
        <v>Önkormányzatok általános igazgatási tevékenysége</v>
      </c>
      <c r="E7" s="62">
        <f>26867059+1856998</f>
        <v>28724057</v>
      </c>
      <c r="F7" s="62">
        <f>4938972+324972</f>
        <v>5263944</v>
      </c>
      <c r="G7" s="62">
        <f>41604430</f>
        <v>41604430</v>
      </c>
      <c r="H7" s="62">
        <f>IF('[1]FK ÖN'!$E$2=0,"",'[1]FK ÖN'!H2)</f>
        <v>0</v>
      </c>
      <c r="I7" s="62">
        <f>57000000+6366761</f>
        <v>63366761</v>
      </c>
      <c r="J7" s="62">
        <f>4869694+452838</f>
        <v>5322532</v>
      </c>
      <c r="K7" s="62">
        <f>IF('[1]FK ÖN'!$E$2=0,"",'[1]FK ÖN'!K2)</f>
        <v>0</v>
      </c>
      <c r="L7" s="62">
        <v>1300000</v>
      </c>
      <c r="M7" s="63">
        <f>SUM(E7:L7)</f>
        <v>145581724</v>
      </c>
      <c r="N7" s="62">
        <f>IF('[1]FK ÖN'!$E$2=0,"",'[1]FK ÖN'!M2)</f>
        <v>0</v>
      </c>
      <c r="O7" s="62">
        <f>IF('[1]FK ÖN'!$E$2=0,"",'[1]FK ÖN'!N2)</f>
        <v>0</v>
      </c>
      <c r="P7" s="62">
        <f>IF('[1]FK ÖN'!$E$2=0,"",'[1]FK ÖN'!O2)</f>
        <v>0</v>
      </c>
      <c r="Q7" s="62">
        <f>IF('[1]FK ÖN'!$E$2=0,"",'[1]FK ÖN'!P2)</f>
        <v>0</v>
      </c>
      <c r="R7" s="63">
        <f>SUM(N7:P7)</f>
        <v>0</v>
      </c>
      <c r="S7" s="63">
        <f>SUM(R7,M7)</f>
        <v>145581724</v>
      </c>
      <c r="U7" s="62">
        <f>IF('[1]FK ÖN'!$E$2=0,"",'[1]FK ÖN'!Q2)</f>
        <v>0</v>
      </c>
      <c r="V7" s="62">
        <f>S7-W7</f>
        <v>135732993</v>
      </c>
      <c r="W7" s="62">
        <v>9848731</v>
      </c>
      <c r="Y7" s="88"/>
      <c r="Z7" s="88"/>
      <c r="AA7" s="89"/>
      <c r="AB7" s="89"/>
      <c r="AC7" s="89"/>
      <c r="AD7" s="88"/>
    </row>
    <row r="8" spans="1:30" s="49" customFormat="1" ht="13.5" customHeight="1">
      <c r="A8" s="87" t="s">
        <v>23</v>
      </c>
      <c r="B8" s="129" t="str">
        <f>IF(('[1]FK ÖN'!C3)="","",('[1]FK ÖN'!C3))</f>
        <v>011130-4</v>
      </c>
      <c r="C8" s="129" t="str">
        <f>IF(('[1]FK ÖN'!D3)="","",('[1]FK ÖN'!D3))</f>
        <v>Önkormányzatok nemzetközi kapcsolatai</v>
      </c>
      <c r="E8" s="62">
        <f>IF('[1]FK ÖN'!$E$2=0,"",'[1]FK ÖN'!E3)</f>
        <v>0</v>
      </c>
      <c r="F8" s="62">
        <f>IF('[1]FK ÖN'!$E$2=0,"",'[1]FK ÖN'!F3)</f>
        <v>0</v>
      </c>
      <c r="G8" s="62">
        <f>IF('[1]FK ÖN'!$E$2=0,"",'[1]FK ÖN'!G3)</f>
        <v>0</v>
      </c>
      <c r="H8" s="62">
        <f>IF('[1]FK ÖN'!$E$2=0,"",'[1]FK ÖN'!H3)</f>
        <v>0</v>
      </c>
      <c r="I8" s="62"/>
      <c r="J8" s="62">
        <f>IF('[1]FK ÖN'!$E$2=0,"",'[1]FK ÖN'!J3)</f>
        <v>0</v>
      </c>
      <c r="K8" s="62">
        <f>IF('[1]FK ÖN'!$E$2=0,"",'[1]FK ÖN'!K3)</f>
        <v>0</v>
      </c>
      <c r="L8" s="62">
        <f>IF('[1]FK ÖN'!$E$2=0,"",'[1]FK ÖN'!L3)</f>
        <v>0</v>
      </c>
      <c r="M8" s="63">
        <f aca="true" t="shared" si="0" ref="M8:M103">SUM(E8:L8)</f>
        <v>0</v>
      </c>
      <c r="N8" s="62">
        <f>IF('[1]FK ÖN'!$E$2=0,"",'[1]FK ÖN'!M3)</f>
        <v>0</v>
      </c>
      <c r="O8" s="62">
        <f>IF('[1]FK ÖN'!$E$2=0,"",'[1]FK ÖN'!N3)</f>
        <v>0</v>
      </c>
      <c r="P8" s="62">
        <f>IF('[1]FK ÖN'!$E$2=0,"",'[1]FK ÖN'!O3)</f>
        <v>0</v>
      </c>
      <c r="Q8" s="62">
        <f>IF('[1]FK ÖN'!$E$2=0,"",'[1]FK ÖN'!P3)</f>
        <v>0</v>
      </c>
      <c r="R8" s="63">
        <f aca="true" t="shared" si="1" ref="R8:R71">SUM(N8:P8)</f>
        <v>0</v>
      </c>
      <c r="S8" s="63">
        <f aca="true" t="shared" si="2" ref="S8:S71">SUM(R8,M8)</f>
        <v>0</v>
      </c>
      <c r="U8" s="62">
        <f>IF('[1]FK ÖN'!$E$2=0,"",'[1]FK ÖN'!Q3)</f>
        <v>0</v>
      </c>
      <c r="V8" s="62">
        <f>IF('[1]FK ÖN'!$E$2=0,"",'[1]FK ÖN'!R3)</f>
        <v>0</v>
      </c>
      <c r="W8" s="62">
        <f>S8</f>
        <v>0</v>
      </c>
      <c r="Y8" s="88"/>
      <c r="Z8" s="88"/>
      <c r="AD8" s="88"/>
    </row>
    <row r="9" spans="1:30" s="49" customFormat="1" ht="15">
      <c r="A9" s="87" t="s">
        <v>26</v>
      </c>
      <c r="B9" s="129" t="str">
        <f>IF(('[1]FK ÖN'!C4)="","",('[1]FK ÖN'!C4))</f>
        <v>013320-0</v>
      </c>
      <c r="C9" s="129" t="str">
        <f>IF(('[1]FK ÖN'!D4)="","",('[1]FK ÖN'!D4))</f>
        <v>Köztemető fenntartás és működtetés</v>
      </c>
      <c r="E9" s="62">
        <f>IF('[1]FK ÖN'!$E$2=0,"",'[1]FK ÖN'!E4)</f>
        <v>0</v>
      </c>
      <c r="F9" s="62">
        <f>IF('[1]FK ÖN'!$E$2=0,"",'[1]FK ÖN'!F4)</f>
        <v>0</v>
      </c>
      <c r="G9" s="62">
        <v>5472616</v>
      </c>
      <c r="H9" s="62">
        <f>IF('[1]FK ÖN'!$E$2=0,"",'[1]FK ÖN'!H4)</f>
        <v>0</v>
      </c>
      <c r="I9" s="62">
        <f>IF('[1]FK ÖN'!$E$2=0,"",'[1]FK ÖN'!I4)</f>
        <v>0</v>
      </c>
      <c r="J9" s="62">
        <v>2701290</v>
      </c>
      <c r="K9" s="62">
        <f>IF('[1]FK ÖN'!$E$2=0,"",'[1]FK ÖN'!K4)</f>
        <v>0</v>
      </c>
      <c r="L9" s="62">
        <f>IF('[1]FK ÖN'!$E$2=0,"",'[1]FK ÖN'!L4)</f>
        <v>0</v>
      </c>
      <c r="M9" s="63">
        <f t="shared" si="0"/>
        <v>8173906</v>
      </c>
      <c r="N9" s="62">
        <f>IF('[1]FK ÖN'!$E$2=0,"",'[1]FK ÖN'!M4)</f>
        <v>0</v>
      </c>
      <c r="O9" s="62">
        <f>IF('[1]FK ÖN'!$E$2=0,"",'[1]FK ÖN'!N4)</f>
        <v>0</v>
      </c>
      <c r="P9" s="62">
        <f>IF('[1]FK ÖN'!$E$2=0,"",'[1]FK ÖN'!O4)</f>
        <v>0</v>
      </c>
      <c r="Q9" s="62">
        <f>IF('[1]FK ÖN'!$E$2=0,"",'[1]FK ÖN'!P4)</f>
        <v>0</v>
      </c>
      <c r="R9" s="63">
        <f t="shared" si="1"/>
        <v>0</v>
      </c>
      <c r="S9" s="63">
        <f t="shared" si="2"/>
        <v>8173906</v>
      </c>
      <c r="U9" s="62">
        <f>IF('[1]FK ÖN'!$E$2=0,"",'[1]FK ÖN'!Q4)</f>
        <v>0</v>
      </c>
      <c r="V9" s="62">
        <f>S9</f>
        <v>8173906</v>
      </c>
      <c r="W9" s="62">
        <f>IF('[1]FK ÖN'!$E$2=0,"",'[1]FK ÖN'!S4)</f>
        <v>0</v>
      </c>
      <c r="Y9" s="88"/>
      <c r="Z9" s="88"/>
      <c r="AD9" s="88"/>
    </row>
    <row r="10" spans="1:30" s="49" customFormat="1" ht="15">
      <c r="A10" s="87" t="s">
        <v>30</v>
      </c>
      <c r="B10" s="129" t="str">
        <f>IF(('[1]FK ÖN'!C5)="","",('[1]FK ÖN'!C5))</f>
        <v>013350-0</v>
      </c>
      <c r="C10" s="129" t="str">
        <f>IF(('[1]FK ÖN'!D5)="","",('[1]FK ÖN'!D5))</f>
        <v>Önkormányzati vagyonnal való gazdálkodással kapcsolatos feladatok</v>
      </c>
      <c r="E10" s="62">
        <f>IF('[1]FK ÖN'!$E$2=0,"",'[1]FK ÖN'!E5)</f>
        <v>0</v>
      </c>
      <c r="F10" s="62">
        <f>IF('[1]FK ÖN'!$E$2=0,"",'[1]FK ÖN'!F5)</f>
        <v>0</v>
      </c>
      <c r="G10" s="62">
        <v>673445</v>
      </c>
      <c r="H10" s="62">
        <f>IF('[1]FK ÖN'!$E$2=0,"",'[1]FK ÖN'!H5)</f>
        <v>0</v>
      </c>
      <c r="I10" s="62">
        <f>IF('[1]FK ÖN'!$E$2=0,"",'[1]FK ÖN'!I5)</f>
        <v>0</v>
      </c>
      <c r="J10" s="62">
        <v>1753068</v>
      </c>
      <c r="K10" s="62">
        <f>IF('[1]FK ÖN'!$E$2=0,"",'[1]FK ÖN'!K5)</f>
        <v>0</v>
      </c>
      <c r="L10" s="62">
        <f>IF('[1]FK ÖN'!$E$2=0,"",'[1]FK ÖN'!L5)</f>
        <v>0</v>
      </c>
      <c r="M10" s="63">
        <f t="shared" si="0"/>
        <v>2426513</v>
      </c>
      <c r="N10" s="62">
        <f>IF('[1]FK ÖN'!$E$2=0,"",'[1]FK ÖN'!M5)</f>
        <v>0</v>
      </c>
      <c r="O10" s="62">
        <f>IF('[1]FK ÖN'!$E$2=0,"",'[1]FK ÖN'!N5)</f>
        <v>0</v>
      </c>
      <c r="P10" s="62">
        <f>IF('[1]FK ÖN'!$E$2=0,"",'[1]FK ÖN'!O5)</f>
        <v>0</v>
      </c>
      <c r="Q10" s="62">
        <f>IF('[1]FK ÖN'!$E$2=0,"",'[1]FK ÖN'!P5)</f>
        <v>0</v>
      </c>
      <c r="R10" s="63">
        <f t="shared" si="1"/>
        <v>0</v>
      </c>
      <c r="S10" s="63">
        <f t="shared" si="2"/>
        <v>2426513</v>
      </c>
      <c r="U10" s="62">
        <f>IF('[1]FK ÖN'!$E$2=0,"",'[1]FK ÖN'!Q5)</f>
        <v>0</v>
      </c>
      <c r="V10" s="62">
        <f>IF('[1]FK ÖN'!$E$2=0,"",'[1]FK ÖN'!R5)</f>
        <v>0</v>
      </c>
      <c r="W10" s="62">
        <f>S10</f>
        <v>2426513</v>
      </c>
      <c r="Y10" s="88"/>
      <c r="Z10" s="88"/>
      <c r="AD10" s="88"/>
    </row>
    <row r="11" spans="1:31" ht="15">
      <c r="A11" s="87" t="s">
        <v>33</v>
      </c>
      <c r="B11" s="129" t="str">
        <f>IF(('[1]FK ÖN'!C6)="","",('[1]FK ÖN'!C6))</f>
        <v>013350-12</v>
      </c>
      <c r="C11" s="129" t="str">
        <f>IF(('[1]FK ÖN'!D6)="","",('[1]FK ÖN'!D6))</f>
        <v>Városháza épületének felújítása</v>
      </c>
      <c r="D11" s="49"/>
      <c r="E11" s="62">
        <v>345424</v>
      </c>
      <c r="F11" s="62">
        <v>57512</v>
      </c>
      <c r="G11" s="62">
        <v>1584750</v>
      </c>
      <c r="H11" s="62">
        <f>IF('[1]FK ÖN'!$E$2=0,"",'[1]FK ÖN'!H6)</f>
        <v>0</v>
      </c>
      <c r="I11" s="62">
        <f>IF('[1]FK ÖN'!$E$2=0,"",'[1]FK ÖN'!I6)</f>
        <v>0</v>
      </c>
      <c r="J11" s="62">
        <v>2699250</v>
      </c>
      <c r="K11" s="62">
        <v>49403926</v>
      </c>
      <c r="L11" s="62">
        <f>IF('[1]FK ÖN'!$E$2=0,"",'[1]FK ÖN'!L6)</f>
        <v>0</v>
      </c>
      <c r="M11" s="63">
        <f t="shared" si="0"/>
        <v>54090862</v>
      </c>
      <c r="N11" s="62">
        <f>IF('[1]FK ÖN'!$E$2=0,"",'[1]FK ÖN'!M6)</f>
        <v>0</v>
      </c>
      <c r="O11" s="62">
        <f>IF('[1]FK ÖN'!$E$2=0,"",'[1]FK ÖN'!N6)</f>
        <v>0</v>
      </c>
      <c r="P11" s="62">
        <f>IF('[1]FK ÖN'!$E$2=0,"",'[1]FK ÖN'!O6)</f>
        <v>0</v>
      </c>
      <c r="Q11" s="62">
        <f>IF('[1]FK ÖN'!$E$2=0,"",'[1]FK ÖN'!P6)</f>
        <v>0</v>
      </c>
      <c r="R11" s="63">
        <f t="shared" si="1"/>
        <v>0</v>
      </c>
      <c r="S11" s="63">
        <f t="shared" si="2"/>
        <v>54090862</v>
      </c>
      <c r="T11" s="49"/>
      <c r="U11" s="62">
        <f>IF('[1]FK ÖN'!$E$2=0,"",'[1]FK ÖN'!Q6)</f>
        <v>0</v>
      </c>
      <c r="V11" s="62">
        <f>S11</f>
        <v>54090862</v>
      </c>
      <c r="W11" s="62">
        <f>IF('[1]FK ÖN'!$E$2=0,"",'[1]FK ÖN'!S6)</f>
        <v>0</v>
      </c>
      <c r="X11" s="49"/>
      <c r="Y11" s="88"/>
      <c r="Z11" s="88"/>
      <c r="AA11" s="49"/>
      <c r="AB11" s="49"/>
      <c r="AC11" s="49"/>
      <c r="AD11" s="88"/>
      <c r="AE11" s="49"/>
    </row>
    <row r="12" spans="1:31" ht="15">
      <c r="A12" s="87" t="s">
        <v>43</v>
      </c>
      <c r="B12" s="129" t="str">
        <f>IF(('[1]FK ÖN'!C7)="","",('[1]FK ÖN'!C7))</f>
        <v>013350-13</v>
      </c>
      <c r="C12" s="129" t="str">
        <f>IF(('[1]FK ÖN'!D7)="","",('[1]FK ÖN'!D7))</f>
        <v>Játszótér kialakítása</v>
      </c>
      <c r="D12" s="49"/>
      <c r="E12" s="62">
        <f>IF('[1]FK ÖN'!$E$2=0,"",'[1]FK ÖN'!E7)</f>
        <v>0</v>
      </c>
      <c r="F12" s="62">
        <f>IF('[1]FK ÖN'!$E$2=0,"",'[1]FK ÖN'!F7)</f>
        <v>0</v>
      </c>
      <c r="G12" s="62">
        <v>886968</v>
      </c>
      <c r="H12" s="62">
        <f>IF('[1]FK ÖN'!$E$2=0,"",'[1]FK ÖN'!H7)</f>
        <v>0</v>
      </c>
      <c r="I12" s="62">
        <f>IF('[1]FK ÖN'!$E$2=0,"",'[1]FK ÖN'!I7)</f>
        <v>0</v>
      </c>
      <c r="J12" s="62">
        <f>IF('[1]FK ÖN'!$E$2=0,"",'[1]FK ÖN'!J7)</f>
        <v>0</v>
      </c>
      <c r="K12" s="62">
        <f>IF('[1]FK ÖN'!$E$2=0,"",'[1]FK ÖN'!K7)</f>
        <v>0</v>
      </c>
      <c r="L12" s="62">
        <f>IF('[1]FK ÖN'!$E$2=0,"",'[1]FK ÖN'!L7)</f>
        <v>0</v>
      </c>
      <c r="M12" s="63">
        <f t="shared" si="0"/>
        <v>886968</v>
      </c>
      <c r="N12" s="62">
        <f>IF('[1]FK ÖN'!$E$2=0,"",'[1]FK ÖN'!M7)</f>
        <v>0</v>
      </c>
      <c r="O12" s="62">
        <f>IF('[1]FK ÖN'!$E$2=0,"",'[1]FK ÖN'!N7)</f>
        <v>0</v>
      </c>
      <c r="P12" s="62">
        <f>IF('[1]FK ÖN'!$E$2=0,"",'[1]FK ÖN'!O7)</f>
        <v>0</v>
      </c>
      <c r="Q12" s="62">
        <f>IF('[1]FK ÖN'!$E$2=0,"",'[1]FK ÖN'!P7)</f>
        <v>0</v>
      </c>
      <c r="R12" s="63">
        <f t="shared" si="1"/>
        <v>0</v>
      </c>
      <c r="S12" s="63">
        <f t="shared" si="2"/>
        <v>886968</v>
      </c>
      <c r="T12" s="49"/>
      <c r="U12" s="62">
        <f>IF('[1]FK ÖN'!$E$2=0,"",'[1]FK ÖN'!Q7)</f>
        <v>0</v>
      </c>
      <c r="V12" s="62">
        <f>S12</f>
        <v>886968</v>
      </c>
      <c r="W12" s="62">
        <f>IF('[1]FK ÖN'!$E$2=0,"",'[1]FK ÖN'!S7)</f>
        <v>0</v>
      </c>
      <c r="X12" s="49"/>
      <c r="Y12" s="88"/>
      <c r="Z12" s="88"/>
      <c r="AA12" s="49"/>
      <c r="AB12" s="49"/>
      <c r="AC12" s="49"/>
      <c r="AD12" s="88"/>
      <c r="AE12" s="49"/>
    </row>
    <row r="13" spans="1:30" s="49" customFormat="1" ht="15">
      <c r="A13" s="87" t="s">
        <v>46</v>
      </c>
      <c r="B13" s="129" t="str">
        <f>IF(('[1]FK ÖN'!C8)="","",('[1]FK ÖN'!C8))</f>
        <v>013350-17</v>
      </c>
      <c r="C13" s="129" t="str">
        <f>IF(('[1]FK ÖN'!D8)="","",('[1]FK ÖN'!D8))</f>
        <v>Békési u. 1/A - Önkormányzati vagyonnal való gazdálkodás</v>
      </c>
      <c r="E13" s="62">
        <f>IF('[1]FK ÖN'!$E$2=0,"",'[1]FK ÖN'!E8)</f>
        <v>0</v>
      </c>
      <c r="F13" s="62">
        <f>IF('[1]FK ÖN'!$E$2=0,"",'[1]FK ÖN'!F8)</f>
        <v>0</v>
      </c>
      <c r="G13" s="62">
        <v>746394</v>
      </c>
      <c r="H13" s="62">
        <f>IF('[1]FK ÖN'!$E$2=0,"",'[1]FK ÖN'!H8)</f>
        <v>0</v>
      </c>
      <c r="I13" s="62">
        <f>IF('[1]FK ÖN'!$E$2=0,"",'[1]FK ÖN'!I8)</f>
        <v>0</v>
      </c>
      <c r="J13" s="62">
        <f>IF('[1]FK ÖN'!$E$2=0,"",'[1]FK ÖN'!J8)</f>
        <v>0</v>
      </c>
      <c r="K13" s="62">
        <f>IF('[1]FK ÖN'!$E$2=0,"",'[1]FK ÖN'!K8)</f>
        <v>0</v>
      </c>
      <c r="L13" s="62">
        <f>IF('[1]FK ÖN'!$E$2=0,"",'[1]FK ÖN'!L8)</f>
        <v>0</v>
      </c>
      <c r="M13" s="63">
        <f t="shared" si="0"/>
        <v>746394</v>
      </c>
      <c r="N13" s="62">
        <f>IF('[1]FK ÖN'!$E$2=0,"",'[1]FK ÖN'!M8)</f>
        <v>0</v>
      </c>
      <c r="O13" s="62">
        <f>IF('[1]FK ÖN'!$E$2=0,"",'[1]FK ÖN'!N8)</f>
        <v>0</v>
      </c>
      <c r="P13" s="62">
        <f>IF('[1]FK ÖN'!$E$2=0,"",'[1]FK ÖN'!O8)</f>
        <v>0</v>
      </c>
      <c r="Q13" s="62">
        <f>IF('[1]FK ÖN'!$E$2=0,"",'[1]FK ÖN'!P8)</f>
        <v>0</v>
      </c>
      <c r="R13" s="63">
        <f t="shared" si="1"/>
        <v>0</v>
      </c>
      <c r="S13" s="63">
        <f t="shared" si="2"/>
        <v>746394</v>
      </c>
      <c r="U13" s="62">
        <f>IF('[1]FK ÖN'!$E$2=0,"",'[1]FK ÖN'!Q8)</f>
        <v>0</v>
      </c>
      <c r="V13" s="62">
        <f>S13</f>
        <v>746394</v>
      </c>
      <c r="W13" s="62">
        <f>IF('[1]FK ÖN'!$E$2=0,"",'[1]FK ÖN'!S8)</f>
        <v>0</v>
      </c>
      <c r="Y13" s="88"/>
      <c r="Z13" s="88"/>
      <c r="AD13" s="88"/>
    </row>
    <row r="14" spans="1:30" s="49" customFormat="1" ht="15">
      <c r="A14" s="87" t="s">
        <v>49</v>
      </c>
      <c r="B14" s="129" t="str">
        <f>IF(('[1]FK ÖN'!C9)="","",('[1]FK ÖN'!C9))</f>
        <v>013350-2</v>
      </c>
      <c r="C14" s="129" t="str">
        <f>IF(('[1]FK ÖN'!D9)="","",('[1]FK ÖN'!D9))</f>
        <v>Önkormányzati vagyonnal való gazdálkodással kapcsolatos feladatok - Békési út 12. (társasház)</v>
      </c>
      <c r="E14" s="62">
        <f>IF('[1]FK ÖN'!$E$2=0,"",'[1]FK ÖN'!E9)</f>
        <v>0</v>
      </c>
      <c r="F14" s="62">
        <f>IF('[1]FK ÖN'!$E$2=0,"",'[1]FK ÖN'!F9)</f>
        <v>0</v>
      </c>
      <c r="G14" s="62">
        <v>5789097</v>
      </c>
      <c r="H14" s="62">
        <f>IF('[1]FK ÖN'!$E$2=0,"",'[1]FK ÖN'!H9)</f>
        <v>0</v>
      </c>
      <c r="I14" s="62">
        <f>IF('[1]FK ÖN'!$E$2=0,"",'[1]FK ÖN'!I9)</f>
        <v>0</v>
      </c>
      <c r="J14" s="62">
        <v>102572151</v>
      </c>
      <c r="K14" s="62">
        <f>IF('[1]FK ÖN'!$E$2=0,"",'[1]FK ÖN'!K9)</f>
        <v>0</v>
      </c>
      <c r="L14" s="62">
        <f>IF('[1]FK ÖN'!$E$2=0,"",'[1]FK ÖN'!L9)</f>
        <v>0</v>
      </c>
      <c r="M14" s="63">
        <f t="shared" si="0"/>
        <v>108361248</v>
      </c>
      <c r="N14" s="62">
        <f>IF('[1]FK ÖN'!$E$2=0,"",'[1]FK ÖN'!M9)</f>
        <v>0</v>
      </c>
      <c r="O14" s="62">
        <f>IF('[1]FK ÖN'!$E$2=0,"",'[1]FK ÖN'!N9)</f>
        <v>0</v>
      </c>
      <c r="P14" s="62">
        <f>IF('[1]FK ÖN'!$E$2=0,"",'[1]FK ÖN'!O9)</f>
        <v>0</v>
      </c>
      <c r="Q14" s="62">
        <f>IF('[1]FK ÖN'!$E$2=0,"",'[1]FK ÖN'!P9)</f>
        <v>0</v>
      </c>
      <c r="R14" s="63">
        <f t="shared" si="1"/>
        <v>0</v>
      </c>
      <c r="S14" s="63">
        <f t="shared" si="2"/>
        <v>108361248</v>
      </c>
      <c r="U14" s="62">
        <f>IF('[1]FK ÖN'!$E$2=0,"",'[1]FK ÖN'!Q9)</f>
        <v>0</v>
      </c>
      <c r="V14" s="62">
        <f>IF('[1]FK ÖN'!$E$2=0,"",'[1]FK ÖN'!R9)</f>
        <v>0</v>
      </c>
      <c r="W14" s="62">
        <f>S14</f>
        <v>108361248</v>
      </c>
      <c r="Y14" s="88"/>
      <c r="Z14" s="88"/>
      <c r="AD14" s="88"/>
    </row>
    <row r="15" spans="1:30" s="49" customFormat="1" ht="15">
      <c r="A15" s="87" t="s">
        <v>52</v>
      </c>
      <c r="B15" s="129" t="str">
        <f>IF(('[1]FK ÖN'!C10)="","",('[1]FK ÖN'!C10))</f>
        <v>013350-24</v>
      </c>
      <c r="C15" s="129" t="str">
        <f>IF(('[1]FK ÖN'!D10)="","",('[1]FK ÖN'!D10))</f>
        <v>Békési u. 2. - Önkormányzati vagyonnal való gazdálkodás</v>
      </c>
      <c r="E15" s="62">
        <f>IF('[1]FK ÖN'!$E$2=0,"",'[1]FK ÖN'!E10)</f>
        <v>0</v>
      </c>
      <c r="F15" s="62">
        <f>IF('[1]FK ÖN'!$E$2=0,"",'[1]FK ÖN'!F10)</f>
        <v>0</v>
      </c>
      <c r="G15" s="62">
        <v>1324872</v>
      </c>
      <c r="H15" s="62">
        <f>IF('[1]FK ÖN'!$E$2=0,"",'[1]FK ÖN'!H10)</f>
        <v>0</v>
      </c>
      <c r="I15" s="62">
        <f>IF('[1]FK ÖN'!$E$2=0,"",'[1]FK ÖN'!I10)</f>
        <v>0</v>
      </c>
      <c r="J15" s="62">
        <f>IF('[1]FK ÖN'!$E$2=0,"",'[1]FK ÖN'!J10)</f>
        <v>0</v>
      </c>
      <c r="K15" s="62"/>
      <c r="L15" s="62">
        <f>IF('[1]FK ÖN'!$E$2=0,"",'[1]FK ÖN'!L10)</f>
        <v>0</v>
      </c>
      <c r="M15" s="63">
        <f t="shared" si="0"/>
        <v>1324872</v>
      </c>
      <c r="N15" s="62">
        <f>IF('[1]FK ÖN'!$E$2=0,"",'[1]FK ÖN'!M10)</f>
        <v>0</v>
      </c>
      <c r="O15" s="62">
        <f>IF('[1]FK ÖN'!$E$2=0,"",'[1]FK ÖN'!N10)</f>
        <v>0</v>
      </c>
      <c r="P15" s="62">
        <f>IF('[1]FK ÖN'!$E$2=0,"",'[1]FK ÖN'!O10)</f>
        <v>0</v>
      </c>
      <c r="Q15" s="62">
        <f>IF('[1]FK ÖN'!$E$2=0,"",'[1]FK ÖN'!P10)</f>
        <v>0</v>
      </c>
      <c r="R15" s="63">
        <f t="shared" si="1"/>
        <v>0</v>
      </c>
      <c r="S15" s="63">
        <f t="shared" si="2"/>
        <v>1324872</v>
      </c>
      <c r="U15" s="62">
        <f>IF('[1]FK ÖN'!$E$2=0,"",'[1]FK ÖN'!Q10)</f>
        <v>0</v>
      </c>
      <c r="V15" s="62">
        <f>S15</f>
        <v>1324872</v>
      </c>
      <c r="W15" s="62">
        <f>IF('[1]FK ÖN'!$E$2=0,"",'[1]FK ÖN'!S10)</f>
        <v>0</v>
      </c>
      <c r="Y15" s="88"/>
      <c r="Z15" s="88"/>
      <c r="AD15" s="88"/>
    </row>
    <row r="16" spans="1:30" s="49" customFormat="1" ht="15">
      <c r="A16" s="87" t="s">
        <v>55</v>
      </c>
      <c r="B16" s="129" t="str">
        <f>IF(('[1]FK ÖN'!C11)="","",('[1]FK ÖN'!C11))</f>
        <v>013350-3</v>
      </c>
      <c r="C16" s="129" t="str">
        <f>IF(('[1]FK ÖN'!D11)="","",('[1]FK ÖN'!D11))</f>
        <v>Önkormányzati vagyonnal való gazdálkodással kapcsolatos feladatok - Mikszáth Kálmán u. (bérlakások)</v>
      </c>
      <c r="E16" s="62">
        <f>IF('[1]FK ÖN'!$E$2=0,"",'[1]FK ÖN'!E11)</f>
        <v>0</v>
      </c>
      <c r="F16" s="62">
        <f>IF('[1]FK ÖN'!$E$2=0,"",'[1]FK ÖN'!F11)</f>
        <v>0</v>
      </c>
      <c r="G16" s="62">
        <v>16103552</v>
      </c>
      <c r="H16" s="62">
        <f>IF('[1]FK ÖN'!$E$2=0,"",'[1]FK ÖN'!H11)</f>
        <v>0</v>
      </c>
      <c r="I16" s="62">
        <f>IF('[1]FK ÖN'!$E$2=0,"",'[1]FK ÖN'!I11)</f>
        <v>0</v>
      </c>
      <c r="J16" s="62">
        <v>105999572</v>
      </c>
      <c r="K16" s="62">
        <f>IF('[1]FK ÖN'!$E$2=0,"",'[1]FK ÖN'!K11)</f>
        <v>0</v>
      </c>
      <c r="L16" s="62">
        <f>IF('[1]FK ÖN'!$E$2=0,"",'[1]FK ÖN'!L11)</f>
        <v>0</v>
      </c>
      <c r="M16" s="63">
        <f t="shared" si="0"/>
        <v>122103124</v>
      </c>
      <c r="N16" s="62">
        <f>IF('[1]FK ÖN'!$E$2=0,"",'[1]FK ÖN'!M11)</f>
        <v>0</v>
      </c>
      <c r="O16" s="62">
        <f>IF('[1]FK ÖN'!$E$2=0,"",'[1]FK ÖN'!N11)</f>
        <v>0</v>
      </c>
      <c r="P16" s="62">
        <f>IF('[1]FK ÖN'!$E$2=0,"",'[1]FK ÖN'!O11)</f>
        <v>0</v>
      </c>
      <c r="Q16" s="62">
        <f>IF('[1]FK ÖN'!$E$2=0,"",'[1]FK ÖN'!P11)</f>
        <v>0</v>
      </c>
      <c r="R16" s="63">
        <f t="shared" si="1"/>
        <v>0</v>
      </c>
      <c r="S16" s="63">
        <f t="shared" si="2"/>
        <v>122103124</v>
      </c>
      <c r="U16" s="62">
        <f>IF('[1]FK ÖN'!$E$2=0,"",'[1]FK ÖN'!Q11)</f>
        <v>0</v>
      </c>
      <c r="V16" s="62">
        <f>IF('[1]FK ÖN'!$E$2=0,"",'[1]FK ÖN'!R11)</f>
        <v>0</v>
      </c>
      <c r="W16" s="62">
        <f>S16</f>
        <v>122103124</v>
      </c>
      <c r="Y16" s="88"/>
      <c r="Z16" s="88"/>
      <c r="AA16" s="89"/>
      <c r="AD16" s="88"/>
    </row>
    <row r="17" spans="1:30" s="49" customFormat="1" ht="15">
      <c r="A17" s="87" t="s">
        <v>58</v>
      </c>
      <c r="B17" s="129" t="str">
        <f>IF(('[1]FK ÖN'!C12)="","",('[1]FK ÖN'!C12))</f>
        <v>013350-31</v>
      </c>
      <c r="C17" s="129" t="str">
        <f>IF(('[1]FK ÖN'!D12)="","",('[1]FK ÖN'!D12))</f>
        <v>Békési u. 1/B - Önkormányzati vagyonnal való gazdálkodás</v>
      </c>
      <c r="E17" s="62">
        <f>IF('[1]FK ÖN'!$E$2=0,"",'[1]FK ÖN'!E12)</f>
        <v>0</v>
      </c>
      <c r="F17" s="62">
        <f>IF('[1]FK ÖN'!$E$2=0,"",'[1]FK ÖN'!F12)</f>
        <v>0</v>
      </c>
      <c r="G17" s="62">
        <v>870615</v>
      </c>
      <c r="H17" s="62">
        <f>IF('[1]FK ÖN'!$E$2=0,"",'[1]FK ÖN'!H12)</f>
        <v>0</v>
      </c>
      <c r="I17" s="62">
        <f>IF('[1]FK ÖN'!$E$2=0,"",'[1]FK ÖN'!I12)</f>
        <v>0</v>
      </c>
      <c r="J17" s="62">
        <f>IF('[1]FK ÖN'!$E$2=0,"",'[1]FK ÖN'!J12)</f>
        <v>0</v>
      </c>
      <c r="K17" s="62">
        <f>IF('[1]FK ÖN'!$E$2=0,"",'[1]FK ÖN'!K12)</f>
        <v>0</v>
      </c>
      <c r="L17" s="62">
        <f>IF('[1]FK ÖN'!$E$2=0,"",'[1]FK ÖN'!L12)</f>
        <v>0</v>
      </c>
      <c r="M17" s="63">
        <f t="shared" si="0"/>
        <v>870615</v>
      </c>
      <c r="N17" s="62">
        <f>IF('[1]FK ÖN'!$E$2=0,"",'[1]FK ÖN'!M12)</f>
        <v>0</v>
      </c>
      <c r="O17" s="62">
        <f>IF('[1]FK ÖN'!$E$2=0,"",'[1]FK ÖN'!N12)</f>
        <v>0</v>
      </c>
      <c r="P17" s="62">
        <f>IF('[1]FK ÖN'!$E$2=0,"",'[1]FK ÖN'!O12)</f>
        <v>0</v>
      </c>
      <c r="Q17" s="62">
        <f>IF('[1]FK ÖN'!$E$2=0,"",'[1]FK ÖN'!P12)</f>
        <v>0</v>
      </c>
      <c r="R17" s="63">
        <f t="shared" si="1"/>
        <v>0</v>
      </c>
      <c r="S17" s="63">
        <f t="shared" si="2"/>
        <v>870615</v>
      </c>
      <c r="U17" s="62">
        <f>IF('[1]FK ÖN'!$E$2=0,"",'[1]FK ÖN'!Q12)</f>
        <v>0</v>
      </c>
      <c r="V17" s="62">
        <f>S17</f>
        <v>870615</v>
      </c>
      <c r="W17" s="62">
        <f>IF('[1]FK ÖN'!$E$2=0,"",'[1]FK ÖN'!S12)</f>
        <v>0</v>
      </c>
      <c r="Y17" s="88"/>
      <c r="Z17" s="88"/>
      <c r="AB17" s="89"/>
      <c r="AD17" s="88"/>
    </row>
    <row r="18" spans="1:30" s="49" customFormat="1" ht="15">
      <c r="A18" s="87" t="s">
        <v>61</v>
      </c>
      <c r="B18" s="129" t="str">
        <f>IF(('[1]FK ÖN'!C13)="","",('[1]FK ÖN'!C13))</f>
        <v>013350-48</v>
      </c>
      <c r="C18" s="129" t="str">
        <f>IF(('[1]FK ÖN'!D13)="","",('[1]FK ÖN'!D13))</f>
        <v>Békési u. 5., 9-11. - Önkormányzati vagyonnal való gazdálkodás</v>
      </c>
      <c r="E18" s="62">
        <f>IF('[1]FK ÖN'!$E$2=0,"",'[1]FK ÖN'!E13)</f>
        <v>0</v>
      </c>
      <c r="F18" s="62">
        <f>IF('[1]FK ÖN'!$E$2=0,"",'[1]FK ÖN'!F13)</f>
        <v>0</v>
      </c>
      <c r="G18" s="62">
        <v>2523914</v>
      </c>
      <c r="H18" s="62">
        <f>IF('[1]FK ÖN'!$E$2=0,"",'[1]FK ÖN'!H13)</f>
        <v>0</v>
      </c>
      <c r="I18" s="62">
        <f>IF('[1]FK ÖN'!$E$2=0,"",'[1]FK ÖN'!I13)</f>
        <v>0</v>
      </c>
      <c r="J18" s="62">
        <f>IF('[1]FK ÖN'!$E$2=0,"",'[1]FK ÖN'!J13)</f>
        <v>0</v>
      </c>
      <c r="K18" s="62">
        <f>IF('[1]FK ÖN'!$E$2=0,"",'[1]FK ÖN'!K13)</f>
        <v>0</v>
      </c>
      <c r="L18" s="62">
        <f>IF('[1]FK ÖN'!$E$2=0,"",'[1]FK ÖN'!L13)</f>
        <v>0</v>
      </c>
      <c r="M18" s="63">
        <f t="shared" si="0"/>
        <v>2523914</v>
      </c>
      <c r="N18" s="62">
        <f>IF('[1]FK ÖN'!$E$2=0,"",'[1]FK ÖN'!M13)</f>
        <v>0</v>
      </c>
      <c r="O18" s="62">
        <f>IF('[1]FK ÖN'!$E$2=0,"",'[1]FK ÖN'!N13)</f>
        <v>0</v>
      </c>
      <c r="P18" s="62">
        <f>IF('[1]FK ÖN'!$E$2=0,"",'[1]FK ÖN'!O13)</f>
        <v>0</v>
      </c>
      <c r="Q18" s="62">
        <f>IF('[1]FK ÖN'!$E$2=0,"",'[1]FK ÖN'!P13)</f>
        <v>0</v>
      </c>
      <c r="R18" s="63">
        <f t="shared" si="1"/>
        <v>0</v>
      </c>
      <c r="S18" s="63">
        <f t="shared" si="2"/>
        <v>2523914</v>
      </c>
      <c r="U18" s="62">
        <f>IF('[1]FK ÖN'!$E$2=0,"",'[1]FK ÖN'!Q13)</f>
        <v>0</v>
      </c>
      <c r="V18" s="62">
        <f>S18</f>
        <v>2523914</v>
      </c>
      <c r="W18" s="62">
        <f>IF('[1]FK ÖN'!$E$2=0,"",'[1]FK ÖN'!S13)</f>
        <v>0</v>
      </c>
      <c r="Y18" s="88"/>
      <c r="Z18" s="88"/>
      <c r="AD18" s="88"/>
    </row>
    <row r="19" spans="1:30" s="49" customFormat="1" ht="15">
      <c r="A19" s="87" t="s">
        <v>337</v>
      </c>
      <c r="B19" s="129" t="str">
        <f>IF(('[1]FK ÖN'!C14)="","",('[1]FK ÖN'!C14))</f>
        <v>013350-6</v>
      </c>
      <c r="C19" s="129" t="str">
        <f>IF(('[1]FK ÖN'!D14)="","",('[1]FK ÖN'!D14))</f>
        <v>Vasúti ipari park kialakítása (TOP-1.1.1-16-BS1-2017-00001)</v>
      </c>
      <c r="E19" s="62">
        <v>1074700</v>
      </c>
      <c r="F19" s="62">
        <v>183332</v>
      </c>
      <c r="G19" s="62">
        <v>59400</v>
      </c>
      <c r="H19" s="62">
        <f>IF('[1]FK ÖN'!$E$2=0,"",'[1]FK ÖN'!H14)</f>
        <v>0</v>
      </c>
      <c r="I19" s="62">
        <f>IF('[1]FK ÖN'!$E$2=0,"",'[1]FK ÖN'!I14)</f>
        <v>0</v>
      </c>
      <c r="J19" s="62">
        <v>762000</v>
      </c>
      <c r="K19" s="62">
        <f>IF('[1]FK ÖN'!$E$2=0,"",'[1]FK ÖN'!K14)</f>
        <v>0</v>
      </c>
      <c r="L19" s="62">
        <f>IF('[1]FK ÖN'!$E$2=0,"",'[1]FK ÖN'!L14)</f>
        <v>0</v>
      </c>
      <c r="M19" s="63">
        <f t="shared" si="0"/>
        <v>2079432</v>
      </c>
      <c r="N19" s="62">
        <f>IF('[1]FK ÖN'!$E$2=0,"",'[1]FK ÖN'!M14)</f>
        <v>0</v>
      </c>
      <c r="O19" s="62">
        <f>IF('[1]FK ÖN'!$E$2=0,"",'[1]FK ÖN'!N14)</f>
        <v>0</v>
      </c>
      <c r="P19" s="62">
        <f>IF('[1]FK ÖN'!$E$2=0,"",'[1]FK ÖN'!O14)</f>
        <v>0</v>
      </c>
      <c r="Q19" s="62">
        <f>IF('[1]FK ÖN'!$E$2=0,"",'[1]FK ÖN'!P14)</f>
        <v>0</v>
      </c>
      <c r="R19" s="63">
        <f t="shared" si="1"/>
        <v>0</v>
      </c>
      <c r="S19" s="63">
        <f t="shared" si="2"/>
        <v>2079432</v>
      </c>
      <c r="U19" s="62">
        <f>IF('[1]FK ÖN'!$E$2=0,"",'[1]FK ÖN'!Q14)</f>
        <v>0</v>
      </c>
      <c r="V19" s="62">
        <f>S19</f>
        <v>2079432</v>
      </c>
      <c r="W19" s="62">
        <f>IF('[1]FK ÖN'!$E$2=0,"",'[1]FK ÖN'!S14)</f>
        <v>0</v>
      </c>
      <c r="Y19" s="88"/>
      <c r="Z19" s="88"/>
      <c r="AD19" s="88"/>
    </row>
    <row r="20" spans="1:30" s="49" customFormat="1" ht="15">
      <c r="A20" s="87" t="s">
        <v>338</v>
      </c>
      <c r="B20" s="129" t="str">
        <f>IF(('[1]FK ÖN'!C15)="","",('[1]FK ÖN'!C15))</f>
        <v>013350-62</v>
      </c>
      <c r="C20" s="129" t="str">
        <f>IF(('[1]FK ÖN'!D15)="","",('[1]FK ÖN'!D15))</f>
        <v>Békési u. 7. - Önkormányzati vagyonnal való gazdálkodás</v>
      </c>
      <c r="E20" s="62">
        <f>IF('[1]FK ÖN'!$E$2=0,"",'[1]FK ÖN'!E15)</f>
        <v>0</v>
      </c>
      <c r="F20" s="62">
        <f>IF('[1]FK ÖN'!$E$2=0,"",'[1]FK ÖN'!F15)</f>
        <v>0</v>
      </c>
      <c r="G20" s="62">
        <v>868992</v>
      </c>
      <c r="H20" s="62">
        <f>IF('[1]FK ÖN'!$E$2=0,"",'[1]FK ÖN'!H15)</f>
        <v>0</v>
      </c>
      <c r="I20" s="62">
        <f>IF('[1]FK ÖN'!$E$2=0,"",'[1]FK ÖN'!I15)</f>
        <v>0</v>
      </c>
      <c r="J20" s="62"/>
      <c r="K20" s="62">
        <f>IF('[1]FK ÖN'!$E$2=0,"",'[1]FK ÖN'!K15)</f>
        <v>0</v>
      </c>
      <c r="L20" s="62">
        <f>IF('[1]FK ÖN'!$E$2=0,"",'[1]FK ÖN'!L15)</f>
        <v>0</v>
      </c>
      <c r="M20" s="63">
        <f t="shared" si="0"/>
        <v>868992</v>
      </c>
      <c r="N20" s="62">
        <f>IF('[1]FK ÖN'!$E$2=0,"",'[1]FK ÖN'!M15)</f>
        <v>0</v>
      </c>
      <c r="O20" s="62">
        <f>IF('[1]FK ÖN'!$E$2=0,"",'[1]FK ÖN'!N15)</f>
        <v>0</v>
      </c>
      <c r="P20" s="62">
        <f>IF('[1]FK ÖN'!$E$2=0,"",'[1]FK ÖN'!O15)</f>
        <v>0</v>
      </c>
      <c r="Q20" s="62">
        <f>IF('[1]FK ÖN'!$E$2=0,"",'[1]FK ÖN'!P15)</f>
        <v>0</v>
      </c>
      <c r="R20" s="63">
        <f t="shared" si="1"/>
        <v>0</v>
      </c>
      <c r="S20" s="63">
        <f t="shared" si="2"/>
        <v>868992</v>
      </c>
      <c r="U20" s="62">
        <f>IF('[1]FK ÖN'!$E$2=0,"",'[1]FK ÖN'!Q15)</f>
        <v>0</v>
      </c>
      <c r="V20" s="62">
        <f>S20</f>
        <v>868992</v>
      </c>
      <c r="W20" s="62">
        <f>IF('[1]FK ÖN'!$E$2=0,"",'[1]FK ÖN'!S15)</f>
        <v>0</v>
      </c>
      <c r="Y20" s="88"/>
      <c r="Z20" s="88"/>
      <c r="AD20" s="88"/>
    </row>
    <row r="21" spans="1:30" s="49" customFormat="1" ht="15">
      <c r="A21" s="87" t="s">
        <v>339</v>
      </c>
      <c r="B21" s="129" t="str">
        <f>IF(('[1]FK ÖN'!C16)="","",('[1]FK ÖN'!C16))</f>
        <v>013350-7</v>
      </c>
      <c r="C21" s="129" t="str">
        <f>IF(('[1]FK ÖN'!D16)="","",('[1]FK ÖN'!D16))</f>
        <v>Állati hulladék lerakó telep</v>
      </c>
      <c r="E21" s="62">
        <f>IF('[1]FK ÖN'!$E$2=0,"",'[1]FK ÖN'!E16)</f>
        <v>0</v>
      </c>
      <c r="F21" s="62">
        <f>IF('[1]FK ÖN'!$E$2=0,"",'[1]FK ÖN'!F16)</f>
        <v>0</v>
      </c>
      <c r="G21" s="62">
        <v>1686476</v>
      </c>
      <c r="H21" s="62">
        <f>IF('[1]FK ÖN'!$E$2=0,"",'[1]FK ÖN'!H16)</f>
        <v>0</v>
      </c>
      <c r="I21" s="62">
        <f>IF('[1]FK ÖN'!$E$2=0,"",'[1]FK ÖN'!I16)</f>
        <v>0</v>
      </c>
      <c r="J21" s="62">
        <f>IF('[1]FK ÖN'!$E$2=0,"",'[1]FK ÖN'!J16)</f>
        <v>0</v>
      </c>
      <c r="K21" s="62">
        <f>IF('[1]FK ÖN'!$E$2=0,"",'[1]FK ÖN'!K16)</f>
        <v>0</v>
      </c>
      <c r="L21" s="62">
        <f>IF('[1]FK ÖN'!$E$2=0,"",'[1]FK ÖN'!L16)</f>
        <v>0</v>
      </c>
      <c r="M21" s="63">
        <f t="shared" si="0"/>
        <v>1686476</v>
      </c>
      <c r="N21" s="62">
        <f>IF('[1]FK ÖN'!$E$2=0,"",'[1]FK ÖN'!M16)</f>
        <v>0</v>
      </c>
      <c r="O21" s="62">
        <f>IF('[1]FK ÖN'!$E$2=0,"",'[1]FK ÖN'!N16)</f>
        <v>0</v>
      </c>
      <c r="P21" s="62">
        <f>IF('[1]FK ÖN'!$E$2=0,"",'[1]FK ÖN'!O16)</f>
        <v>0</v>
      </c>
      <c r="Q21" s="62">
        <f>IF('[1]FK ÖN'!$E$2=0,"",'[1]FK ÖN'!P16)</f>
        <v>0</v>
      </c>
      <c r="R21" s="63">
        <f t="shared" si="1"/>
        <v>0</v>
      </c>
      <c r="S21" s="63">
        <f t="shared" si="2"/>
        <v>1686476</v>
      </c>
      <c r="U21" s="62">
        <f>IF('[1]FK ÖN'!$E$2=0,"",'[1]FK ÖN'!Q16)</f>
        <v>0</v>
      </c>
      <c r="V21" s="62">
        <f>IF('[1]FK ÖN'!$E$2=0,"",'[1]FK ÖN'!R16)</f>
        <v>0</v>
      </c>
      <c r="W21" s="62">
        <f>S21</f>
        <v>1686476</v>
      </c>
      <c r="Y21" s="88"/>
      <c r="Z21" s="88"/>
      <c r="AD21" s="88"/>
    </row>
    <row r="22" spans="1:30" s="49" customFormat="1" ht="15">
      <c r="A22" s="87" t="s">
        <v>340</v>
      </c>
      <c r="B22" s="129" t="str">
        <f>IF(('[1]FK ÖN'!C17)="","",('[1]FK ÖN'!C17))</f>
        <v>013350-8</v>
      </c>
      <c r="C22" s="129" t="str">
        <f>IF(('[1]FK ÖN'!D17)="","",('[1]FK ÖN'!D17))</f>
        <v>Ipari terület kialakítása (TOP-1.1.1-15-BS1-2016-00013)</v>
      </c>
      <c r="E22" s="62">
        <f>IF('[1]FK ÖN'!$E$2=0,"",'[1]FK ÖN'!E17)</f>
        <v>0</v>
      </c>
      <c r="F22" s="62">
        <f>IF('[1]FK ÖN'!$E$2=0,"",'[1]FK ÖN'!F17)</f>
        <v>0</v>
      </c>
      <c r="G22" s="62">
        <v>7255795</v>
      </c>
      <c r="H22" s="62">
        <f>IF('[1]FK ÖN'!$E$2=0,"",'[1]FK ÖN'!H17)</f>
        <v>0</v>
      </c>
      <c r="I22" s="62">
        <f>IF('[1]FK ÖN'!$E$2=0,"",'[1]FK ÖN'!I17)</f>
        <v>0</v>
      </c>
      <c r="J22" s="62">
        <v>2132330</v>
      </c>
      <c r="K22" s="62">
        <f>IF('[1]FK ÖN'!$E$2=0,"",'[1]FK ÖN'!K17)</f>
        <v>0</v>
      </c>
      <c r="L22" s="62">
        <f>IF('[1]FK ÖN'!$E$2=0,"",'[1]FK ÖN'!L17)</f>
        <v>0</v>
      </c>
      <c r="M22" s="63">
        <f t="shared" si="0"/>
        <v>9388125</v>
      </c>
      <c r="N22" s="62">
        <f>IF('[1]FK ÖN'!$E$2=0,"",'[1]FK ÖN'!M17)</f>
        <v>0</v>
      </c>
      <c r="O22" s="62">
        <f>IF('[1]FK ÖN'!$E$2=0,"",'[1]FK ÖN'!N17)</f>
        <v>0</v>
      </c>
      <c r="P22" s="62">
        <f>IF('[1]FK ÖN'!$E$2=0,"",'[1]FK ÖN'!O17)</f>
        <v>0</v>
      </c>
      <c r="Q22" s="62">
        <f>IF('[1]FK ÖN'!$E$2=0,"",'[1]FK ÖN'!P17)</f>
        <v>0</v>
      </c>
      <c r="R22" s="63">
        <f t="shared" si="1"/>
        <v>0</v>
      </c>
      <c r="S22" s="63">
        <f t="shared" si="2"/>
        <v>9388125</v>
      </c>
      <c r="U22" s="62">
        <f>IF('[1]FK ÖN'!$E$2=0,"",'[1]FK ÖN'!Q17)</f>
        <v>0</v>
      </c>
      <c r="V22" s="62">
        <f>S22</f>
        <v>9388125</v>
      </c>
      <c r="W22" s="62">
        <f>IF('[1]FK ÖN'!$E$2=0,"",'[1]FK ÖN'!S17)</f>
        <v>0</v>
      </c>
      <c r="Y22" s="88"/>
      <c r="Z22" s="88"/>
      <c r="AD22" s="88"/>
    </row>
    <row r="23" spans="1:30" s="49" customFormat="1" ht="15">
      <c r="A23" s="87" t="s">
        <v>341</v>
      </c>
      <c r="B23" s="129" t="str">
        <f>IF(('[1]FK ÖN'!C18)="","",('[1]FK ÖN'!C18))</f>
        <v>013350-93</v>
      </c>
      <c r="C23" s="129" t="str">
        <f>IF(('[1]FK ÖN'!D18)="","",('[1]FK ÖN'!D18))</f>
        <v>Szétszórt lakás nem szociális célú bérbeadása - Önkormányzati vagyonnal való gazdálkodás</v>
      </c>
      <c r="E23" s="62">
        <f>IF('[1]FK ÖN'!$E$2=0,"",'[1]FK ÖN'!E18)</f>
        <v>0</v>
      </c>
      <c r="F23" s="62">
        <f>IF('[1]FK ÖN'!$E$2=0,"",'[1]FK ÖN'!F18)</f>
        <v>0</v>
      </c>
      <c r="G23" s="62">
        <v>3790100</v>
      </c>
      <c r="H23" s="62">
        <f>IF('[1]FK ÖN'!$E$2=0,"",'[1]FK ÖN'!H18)</f>
        <v>0</v>
      </c>
      <c r="I23" s="62">
        <f>IF('[1]FK ÖN'!$E$2=0,"",'[1]FK ÖN'!I18)</f>
        <v>0</v>
      </c>
      <c r="J23" s="62"/>
      <c r="K23" s="62">
        <v>3987997</v>
      </c>
      <c r="L23" s="62">
        <f>IF('[1]FK ÖN'!$E$2=0,"",'[1]FK ÖN'!L18)</f>
        <v>0</v>
      </c>
      <c r="M23" s="63">
        <f t="shared" si="0"/>
        <v>7778097</v>
      </c>
      <c r="N23" s="62">
        <f>IF('[1]FK ÖN'!$E$2=0,"",'[1]FK ÖN'!M18)</f>
        <v>0</v>
      </c>
      <c r="O23" s="62">
        <f>IF('[1]FK ÖN'!$E$2=0,"",'[1]FK ÖN'!N18)</f>
        <v>0</v>
      </c>
      <c r="P23" s="62">
        <f>IF('[1]FK ÖN'!$E$2=0,"",'[1]FK ÖN'!O18)</f>
        <v>0</v>
      </c>
      <c r="Q23" s="62">
        <f>IF('[1]FK ÖN'!$E$2=0,"",'[1]FK ÖN'!P18)</f>
        <v>0</v>
      </c>
      <c r="R23" s="63">
        <f t="shared" si="1"/>
        <v>0</v>
      </c>
      <c r="S23" s="63">
        <f t="shared" si="2"/>
        <v>7778097</v>
      </c>
      <c r="U23" s="62">
        <f>IF('[1]FK ÖN'!$E$2=0,"",'[1]FK ÖN'!Q18)</f>
        <v>0</v>
      </c>
      <c r="V23" s="62">
        <f>S23</f>
        <v>7778097</v>
      </c>
      <c r="W23" s="62">
        <f>IF('[1]FK ÖN'!$E$2=0,"",'[1]FK ÖN'!S18)</f>
        <v>0</v>
      </c>
      <c r="Y23" s="88"/>
      <c r="Z23" s="88"/>
      <c r="AD23" s="88"/>
    </row>
    <row r="24" spans="1:30" s="49" customFormat="1" ht="15">
      <c r="A24" s="87" t="s">
        <v>342</v>
      </c>
      <c r="B24" s="129" t="str">
        <f>IF(('[1]FK ÖN'!C19)="","",('[1]FK ÖN'!C19))</f>
        <v>013370-0</v>
      </c>
      <c r="C24" s="129" t="str">
        <f>IF(('[1]FK ÖN'!D19)="","",('[1]FK ÖN'!D19))</f>
        <v>ASP központhoz való csatlakozás (KÖFOP-1.2.1-VEKOP-16-2017-01106)</v>
      </c>
      <c r="E24" s="62">
        <v>4002900</v>
      </c>
      <c r="F24" s="62">
        <v>712874</v>
      </c>
      <c r="G24" s="62">
        <v>1854000</v>
      </c>
      <c r="H24" s="62">
        <f>IF('[1]FK ÖN'!$E$2=0,"",'[1]FK ÖN'!H19)</f>
        <v>0</v>
      </c>
      <c r="I24" s="62">
        <f>IF('[1]FK ÖN'!$E$2=0,"",'[1]FK ÖN'!I19)</f>
        <v>0</v>
      </c>
      <c r="J24" s="62">
        <f>IF('[1]FK ÖN'!$E$2=0,"",'[1]FK ÖN'!J19)</f>
        <v>0</v>
      </c>
      <c r="K24" s="62">
        <f>IF('[1]FK ÖN'!$E$2=0,"",'[1]FK ÖN'!K19)</f>
        <v>0</v>
      </c>
      <c r="L24" s="62">
        <f>IF('[1]FK ÖN'!$E$2=0,"",'[1]FK ÖN'!L19)</f>
        <v>0</v>
      </c>
      <c r="M24" s="63">
        <f t="shared" si="0"/>
        <v>6569774</v>
      </c>
      <c r="N24" s="62">
        <f>IF('[1]FK ÖN'!$E$2=0,"",'[1]FK ÖN'!M19)</f>
        <v>0</v>
      </c>
      <c r="O24" s="62">
        <f>IF('[1]FK ÖN'!$E$2=0,"",'[1]FK ÖN'!N19)</f>
        <v>0</v>
      </c>
      <c r="P24" s="62">
        <f>IF('[1]FK ÖN'!$E$2=0,"",'[1]FK ÖN'!O19)</f>
        <v>0</v>
      </c>
      <c r="Q24" s="62">
        <f>IF('[1]FK ÖN'!$E$2=0,"",'[1]FK ÖN'!P19)</f>
        <v>0</v>
      </c>
      <c r="R24" s="63">
        <f t="shared" si="1"/>
        <v>0</v>
      </c>
      <c r="S24" s="63">
        <f t="shared" si="2"/>
        <v>6569774</v>
      </c>
      <c r="U24" s="62">
        <f>IF('[1]FK ÖN'!$E$2=0,"",'[1]FK ÖN'!Q19)</f>
        <v>0</v>
      </c>
      <c r="V24" s="62">
        <f>S24</f>
        <v>6569774</v>
      </c>
      <c r="W24" s="62">
        <f>IF('[1]FK ÖN'!$E$2=0,"",'[1]FK ÖN'!S19)</f>
        <v>0</v>
      </c>
      <c r="Y24" s="88"/>
      <c r="Z24" s="88"/>
      <c r="AD24" s="88"/>
    </row>
    <row r="25" spans="1:30" s="49" customFormat="1" ht="15">
      <c r="A25" s="87" t="s">
        <v>343</v>
      </c>
      <c r="B25" s="129" t="str">
        <f>IF(('[1]FK ÖN'!C20)="","",('[1]FK ÖN'!C20))</f>
        <v>018010-0</v>
      </c>
      <c r="C25" s="129" t="str">
        <f>IF(('[1]FK ÖN'!D20)="","",('[1]FK ÖN'!D20))</f>
        <v>Önkormányzatok elszámolásai a központi költségvetéssel</v>
      </c>
      <c r="E25" s="62">
        <f>IF('[1]FK ÖN'!$E$2=0,"",'[1]FK ÖN'!E20)</f>
        <v>0</v>
      </c>
      <c r="F25" s="62">
        <f>IF('[1]FK ÖN'!$E$2=0,"",'[1]FK ÖN'!F20)</f>
        <v>0</v>
      </c>
      <c r="G25" s="62">
        <f>IF('[1]FK ÖN'!$E$2=0,"",'[1]FK ÖN'!G20)</f>
        <v>0</v>
      </c>
      <c r="H25" s="62">
        <f>IF('[1]FK ÖN'!$E$2=0,"",'[1]FK ÖN'!H20)</f>
        <v>0</v>
      </c>
      <c r="I25" s="62">
        <v>2499890</v>
      </c>
      <c r="J25" s="62">
        <f>IF('[1]FK ÖN'!$E$2=0,"",'[1]FK ÖN'!J20)</f>
        <v>0</v>
      </c>
      <c r="K25" s="62">
        <f>IF('[1]FK ÖN'!$E$2=0,"",'[1]FK ÖN'!K20)</f>
        <v>0</v>
      </c>
      <c r="L25" s="62">
        <f>IF('[1]FK ÖN'!$E$2=0,"",'[1]FK ÖN'!L20)</f>
        <v>0</v>
      </c>
      <c r="M25" s="63">
        <f t="shared" si="0"/>
        <v>2499890</v>
      </c>
      <c r="N25" s="62">
        <v>26865392</v>
      </c>
      <c r="O25" s="62">
        <f>IF('[1]FK ÖN'!$E$2=0,"",'[1]FK ÖN'!N20)</f>
        <v>0</v>
      </c>
      <c r="P25" s="62">
        <f>IF('[1]FK ÖN'!$E$2=0,"",'[1]FK ÖN'!O20)</f>
        <v>0</v>
      </c>
      <c r="Q25" s="62">
        <f>IF('[1]FK ÖN'!$E$2=0,"",'[1]FK ÖN'!P20)</f>
        <v>0</v>
      </c>
      <c r="R25" s="63">
        <f t="shared" si="1"/>
        <v>26865392</v>
      </c>
      <c r="S25" s="63">
        <f t="shared" si="2"/>
        <v>29365282</v>
      </c>
      <c r="U25" s="62">
        <f>IF('[1]FK ÖN'!$E$2=0,"",'[1]FK ÖN'!Q20)</f>
        <v>0</v>
      </c>
      <c r="V25" s="62">
        <f>S25</f>
        <v>29365282</v>
      </c>
      <c r="W25" s="62">
        <f>IF('[1]FK ÖN'!$E$2=0,"",'[1]FK ÖN'!S20)</f>
        <v>0</v>
      </c>
      <c r="Y25" s="88"/>
      <c r="Z25" s="88"/>
      <c r="AD25" s="88"/>
    </row>
    <row r="26" spans="1:30" s="49" customFormat="1" ht="15">
      <c r="A26" s="87" t="s">
        <v>344</v>
      </c>
      <c r="B26" s="129" t="str">
        <f>IF(('[1]FK ÖN'!C21)="","",('[1]FK ÖN'!C21))</f>
        <v>018030-0</v>
      </c>
      <c r="C26" s="129" t="str">
        <f>IF(('[1]FK ÖN'!D21)="","",('[1]FK ÖN'!D21))</f>
        <v>Támogatási célú finanszírozási műveletek</v>
      </c>
      <c r="E26" s="62">
        <f>IF('[1]FK ÖN'!$E$2=0,"",'[1]FK ÖN'!E21)</f>
        <v>0</v>
      </c>
      <c r="F26" s="62">
        <f>IF('[1]FK ÖN'!$E$2=0,"",'[1]FK ÖN'!F21)</f>
        <v>0</v>
      </c>
      <c r="G26" s="62">
        <f>IF('[1]FK ÖN'!$E$2=0,"",'[1]FK ÖN'!G21)</f>
        <v>0</v>
      </c>
      <c r="H26" s="62">
        <f>IF('[1]FK ÖN'!$E$2=0,"",'[1]FK ÖN'!H21)</f>
        <v>0</v>
      </c>
      <c r="I26" s="62">
        <f>IF('[1]FK ÖN'!$E$2=0,"",'[1]FK ÖN'!I21)</f>
        <v>0</v>
      </c>
      <c r="J26" s="62">
        <f>IF('[1]FK ÖN'!$E$2=0,"",'[1]FK ÖN'!J21)</f>
        <v>0</v>
      </c>
      <c r="K26" s="62">
        <f>IF('[1]FK ÖN'!$E$2=0,"",'[1]FK ÖN'!K21)</f>
        <v>0</v>
      </c>
      <c r="L26" s="62">
        <f>IF('[1]FK ÖN'!$E$2=0,"",'[1]FK ÖN'!L21)</f>
        <v>0</v>
      </c>
      <c r="M26" s="63">
        <f t="shared" si="0"/>
        <v>0</v>
      </c>
      <c r="N26" s="62">
        <v>829330858</v>
      </c>
      <c r="O26" s="62">
        <f>IF('[1]FK ÖN'!$E$2=0,"",'[1]FK ÖN'!N21)</f>
        <v>0</v>
      </c>
      <c r="P26" s="62">
        <f>IF('[1]FK ÖN'!$E$2=0,"",'[1]FK ÖN'!O21)</f>
        <v>0</v>
      </c>
      <c r="Q26" s="62">
        <f>IF('[1]FK ÖN'!$E$2=0,"",'[1]FK ÖN'!P21)</f>
        <v>0</v>
      </c>
      <c r="R26" s="63">
        <f t="shared" si="1"/>
        <v>829330858</v>
      </c>
      <c r="S26" s="63">
        <f t="shared" si="2"/>
        <v>829330858</v>
      </c>
      <c r="U26" s="62">
        <f>IF('[1]FK ÖN'!$E$2=0,"",'[1]FK ÖN'!Q21)</f>
        <v>0</v>
      </c>
      <c r="V26" s="62">
        <f>S26-W26</f>
        <v>662367305</v>
      </c>
      <c r="W26" s="62">
        <v>166963553</v>
      </c>
      <c r="Y26" s="88"/>
      <c r="Z26" s="88"/>
      <c r="AD26" s="88"/>
    </row>
    <row r="27" spans="1:30" s="49" customFormat="1" ht="15">
      <c r="A27" s="87" t="s">
        <v>345</v>
      </c>
      <c r="B27" s="129" t="str">
        <f>IF(('[1]FK ÖN'!C22)="","",('[1]FK ÖN'!C22))</f>
        <v>031030-0</v>
      </c>
      <c r="C27" s="129" t="str">
        <f>IF(('[1]FK ÖN'!D22)="","",('[1]FK ÖN'!D22))</f>
        <v>Mezőőri őrszolgálat</v>
      </c>
      <c r="E27" s="62">
        <v>11555930</v>
      </c>
      <c r="F27" s="62">
        <v>2188554</v>
      </c>
      <c r="G27" s="62">
        <v>2339843</v>
      </c>
      <c r="H27" s="62">
        <f>IF('[1]FK ÖN'!$E$2=0,"",'[1]FK ÖN'!H22)</f>
        <v>0</v>
      </c>
      <c r="I27" s="62">
        <f>IF('[1]FK ÖN'!$E$2=0,"",'[1]FK ÖN'!I22)</f>
        <v>0</v>
      </c>
      <c r="J27" s="62">
        <v>459530</v>
      </c>
      <c r="K27" s="62">
        <f>IF('[1]FK ÖN'!$E$2=0,"",'[1]FK ÖN'!K22)</f>
        <v>0</v>
      </c>
      <c r="L27" s="62">
        <f>IF('[1]FK ÖN'!$E$2=0,"",'[1]FK ÖN'!L22)</f>
        <v>0</v>
      </c>
      <c r="M27" s="63">
        <f t="shared" si="0"/>
        <v>16543857</v>
      </c>
      <c r="N27" s="62">
        <f>IF('[1]FK ÖN'!$E$2=0,"",'[1]FK ÖN'!M22)</f>
        <v>0</v>
      </c>
      <c r="O27" s="62">
        <f>IF('[1]FK ÖN'!$E$2=0,"",'[1]FK ÖN'!N22)</f>
        <v>0</v>
      </c>
      <c r="P27" s="62">
        <f>IF('[1]FK ÖN'!$E$2=0,"",'[1]FK ÖN'!O22)</f>
        <v>0</v>
      </c>
      <c r="Q27" s="62">
        <f>IF('[1]FK ÖN'!$E$2=0,"",'[1]FK ÖN'!P22)</f>
        <v>0</v>
      </c>
      <c r="R27" s="63">
        <f t="shared" si="1"/>
        <v>0</v>
      </c>
      <c r="S27" s="63">
        <f t="shared" si="2"/>
        <v>16543857</v>
      </c>
      <c r="U27" s="62">
        <f>IF('[1]FK ÖN'!$E$2=0,"",'[1]FK ÖN'!Q22)</f>
        <v>0</v>
      </c>
      <c r="V27" s="62">
        <f>S27</f>
        <v>16543857</v>
      </c>
      <c r="W27" s="62">
        <f>IF('[1]FK ÖN'!$E$2=0,"",'[1]FK ÖN'!S22)</f>
        <v>0</v>
      </c>
      <c r="Y27" s="88"/>
      <c r="Z27" s="88"/>
      <c r="AD27" s="88"/>
    </row>
    <row r="28" spans="1:30" s="49" customFormat="1" ht="15">
      <c r="A28" s="87" t="s">
        <v>346</v>
      </c>
      <c r="B28" s="129" t="str">
        <f>IF(('[1]FK ÖN'!C23)="","",('[1]FK ÖN'!C23))</f>
        <v>041233-0</v>
      </c>
      <c r="C28" s="129" t="str">
        <f>IF(('[1]FK ÖN'!D23)="","",('[1]FK ÖN'!D23))</f>
        <v>Hosszabb időtartamú közfoglalkoztatás</v>
      </c>
      <c r="E28" s="62">
        <v>35445902</v>
      </c>
      <c r="F28" s="62">
        <v>3500517</v>
      </c>
      <c r="G28" s="62"/>
      <c r="H28" s="62">
        <f>IF('[1]FK ÖN'!$E$2=0,"",'[1]FK ÖN'!H23)</f>
        <v>0</v>
      </c>
      <c r="I28" s="62">
        <f>IF('[1]FK ÖN'!$E$2=0,"",'[1]FK ÖN'!I23)</f>
        <v>0</v>
      </c>
      <c r="J28" s="62">
        <f>IF('[1]FK ÖN'!$E$2=0,"",'[1]FK ÖN'!J23)</f>
        <v>0</v>
      </c>
      <c r="K28" s="62">
        <f>IF('[1]FK ÖN'!$E$2=0,"",'[1]FK ÖN'!K23)</f>
        <v>0</v>
      </c>
      <c r="L28" s="62">
        <f>IF('[1]FK ÖN'!$E$2=0,"",'[1]FK ÖN'!L23)</f>
        <v>0</v>
      </c>
      <c r="M28" s="63">
        <f t="shared" si="0"/>
        <v>38946419</v>
      </c>
      <c r="N28" s="62">
        <f>IF('[1]FK ÖN'!$E$2=0,"",'[1]FK ÖN'!M23)</f>
        <v>0</v>
      </c>
      <c r="O28" s="62">
        <f>IF('[1]FK ÖN'!$E$2=0,"",'[1]FK ÖN'!N23)</f>
        <v>0</v>
      </c>
      <c r="P28" s="62">
        <f>IF('[1]FK ÖN'!$E$2=0,"",'[1]FK ÖN'!O23)</f>
        <v>0</v>
      </c>
      <c r="Q28" s="62">
        <f>IF('[1]FK ÖN'!$E$2=0,"",'[1]FK ÖN'!P23)</f>
        <v>0</v>
      </c>
      <c r="R28" s="63">
        <f t="shared" si="1"/>
        <v>0</v>
      </c>
      <c r="S28" s="63">
        <f t="shared" si="2"/>
        <v>38946419</v>
      </c>
      <c r="U28" s="62">
        <f>IF('[1]FK ÖN'!$E$2=0,"",'[1]FK ÖN'!Q23)</f>
        <v>0</v>
      </c>
      <c r="V28" s="62">
        <f>S28</f>
        <v>38946419</v>
      </c>
      <c r="W28" s="62">
        <f>IF('[1]FK ÖN'!$E$2=0,"",'[1]FK ÖN'!S23)</f>
        <v>0</v>
      </c>
      <c r="Y28" s="88"/>
      <c r="Z28" s="88"/>
      <c r="AD28" s="88"/>
    </row>
    <row r="29" spans="1:30" s="49" customFormat="1" ht="15">
      <c r="A29" s="87" t="s">
        <v>347</v>
      </c>
      <c r="B29" s="129" t="str">
        <f>IF(('[1]FK ÖN'!C24)="","",('[1]FK ÖN'!C24))</f>
        <v>041237-1</v>
      </c>
      <c r="C29" s="129" t="str">
        <f>IF(('[1]FK ÖN'!D24)="","",('[1]FK ÖN'!D24))</f>
        <v>Közfoglalkoztatási mintaprogram - mezőgazdaság</v>
      </c>
      <c r="E29" s="62">
        <v>10340932</v>
      </c>
      <c r="F29" s="62">
        <v>1079704</v>
      </c>
      <c r="G29" s="62">
        <v>4129494</v>
      </c>
      <c r="H29" s="62">
        <f>IF('[1]FK ÖN'!$E$2=0,"",'[1]FK ÖN'!H24)</f>
        <v>0</v>
      </c>
      <c r="I29" s="62">
        <f>IF('[1]FK ÖN'!$E$2=0,"",'[1]FK ÖN'!I24)</f>
        <v>0</v>
      </c>
      <c r="J29" s="62">
        <v>1386993</v>
      </c>
      <c r="K29" s="62">
        <f>IF('[1]FK ÖN'!$E$2=0,"",'[1]FK ÖN'!K24)</f>
        <v>0</v>
      </c>
      <c r="L29" s="62">
        <f>IF('[1]FK ÖN'!$E$2=0,"",'[1]FK ÖN'!L24)</f>
        <v>0</v>
      </c>
      <c r="M29" s="63">
        <f t="shared" si="0"/>
        <v>16937123</v>
      </c>
      <c r="N29" s="62">
        <f>IF('[1]FK ÖN'!$E$2=0,"",'[1]FK ÖN'!M24)</f>
        <v>0</v>
      </c>
      <c r="O29" s="62">
        <f>IF('[1]FK ÖN'!$E$2=0,"",'[1]FK ÖN'!N24)</f>
        <v>0</v>
      </c>
      <c r="P29" s="62">
        <f>IF('[1]FK ÖN'!$E$2=0,"",'[1]FK ÖN'!O24)</f>
        <v>0</v>
      </c>
      <c r="Q29" s="62">
        <f>IF('[1]FK ÖN'!$E$2=0,"",'[1]FK ÖN'!P24)</f>
        <v>0</v>
      </c>
      <c r="R29" s="63">
        <f t="shared" si="1"/>
        <v>0</v>
      </c>
      <c r="S29" s="63">
        <f t="shared" si="2"/>
        <v>16937123</v>
      </c>
      <c r="U29" s="62">
        <f>IF('[1]FK ÖN'!$E$2=0,"",'[1]FK ÖN'!Q24)</f>
        <v>0</v>
      </c>
      <c r="V29" s="62">
        <f>IF('[1]FK ÖN'!$E$2=0,"",'[1]FK ÖN'!R24)</f>
        <v>0</v>
      </c>
      <c r="W29" s="62">
        <f aca="true" t="shared" si="3" ref="W29:W34">S29</f>
        <v>16937123</v>
      </c>
      <c r="Y29" s="88"/>
      <c r="Z29" s="88"/>
      <c r="AD29" s="88"/>
    </row>
    <row r="30" spans="1:30" s="49" customFormat="1" ht="15">
      <c r="A30" s="87" t="s">
        <v>348</v>
      </c>
      <c r="B30" s="129" t="str">
        <f>IF(('[1]FK ÖN'!C25)="","",('[1]FK ÖN'!C25))</f>
        <v>041237-11</v>
      </c>
      <c r="C30" s="129" t="str">
        <f>IF(('[1]FK ÖN'!D25)="","",('[1]FK ÖN'!D25))</f>
        <v>Közfoglalkoztatási mintaprogram - szociális</v>
      </c>
      <c r="E30" s="62">
        <v>8626352</v>
      </c>
      <c r="F30" s="62">
        <v>861184</v>
      </c>
      <c r="G30" s="62">
        <v>1857716</v>
      </c>
      <c r="H30" s="62">
        <f>IF('[1]FK ÖN'!$E$2=0,"",'[1]FK ÖN'!H25)</f>
        <v>0</v>
      </c>
      <c r="I30" s="62">
        <f>IF('[1]FK ÖN'!$E$2=0,"",'[1]FK ÖN'!I25)</f>
        <v>0</v>
      </c>
      <c r="J30" s="62">
        <v>4832707</v>
      </c>
      <c r="K30" s="62">
        <v>1801130</v>
      </c>
      <c r="L30" s="62">
        <f>IF('[1]FK ÖN'!$E$2=0,"",'[1]FK ÖN'!L25)</f>
        <v>0</v>
      </c>
      <c r="M30" s="63">
        <f t="shared" si="0"/>
        <v>17979089</v>
      </c>
      <c r="N30" s="62">
        <f>IF('[1]FK ÖN'!$E$2=0,"",'[1]FK ÖN'!M25)</f>
        <v>0</v>
      </c>
      <c r="O30" s="62">
        <f>IF('[1]FK ÖN'!$E$2=0,"",'[1]FK ÖN'!N25)</f>
        <v>0</v>
      </c>
      <c r="P30" s="62">
        <f>IF('[1]FK ÖN'!$E$2=0,"",'[1]FK ÖN'!O25)</f>
        <v>0</v>
      </c>
      <c r="Q30" s="62">
        <f>IF('[1]FK ÖN'!$E$2=0,"",'[1]FK ÖN'!P25)</f>
        <v>0</v>
      </c>
      <c r="R30" s="63">
        <f t="shared" si="1"/>
        <v>0</v>
      </c>
      <c r="S30" s="63">
        <f t="shared" si="2"/>
        <v>17979089</v>
      </c>
      <c r="U30" s="62">
        <f>IF('[1]FK ÖN'!$E$2=0,"",'[1]FK ÖN'!Q25)</f>
        <v>0</v>
      </c>
      <c r="V30" s="62">
        <f>IF('[1]FK ÖN'!$E$2=0,"",'[1]FK ÖN'!R25)</f>
        <v>0</v>
      </c>
      <c r="W30" s="62">
        <f t="shared" si="3"/>
        <v>17979089</v>
      </c>
      <c r="Y30" s="88"/>
      <c r="Z30" s="88"/>
      <c r="AD30" s="88"/>
    </row>
    <row r="31" spans="1:30" s="49" customFormat="1" ht="15">
      <c r="A31" s="87" t="s">
        <v>349</v>
      </c>
      <c r="B31" s="129" t="str">
        <f>IF(('[1]FK ÖN'!C26)="","",('[1]FK ÖN'!C26))</f>
        <v>041237-6</v>
      </c>
      <c r="C31" s="129" t="str">
        <f>IF(('[1]FK ÖN'!D26)="","",('[1]FK ÖN'!D26))</f>
        <v>Mintaprogram - helyi sajátosságra épülő</v>
      </c>
      <c r="E31" s="62">
        <v>14542253</v>
      </c>
      <c r="F31" s="62">
        <v>1524657</v>
      </c>
      <c r="G31" s="62">
        <v>1826043</v>
      </c>
      <c r="H31" s="62">
        <f>IF('[1]FK ÖN'!$E$2=0,"",'[1]FK ÖN'!H26)</f>
        <v>0</v>
      </c>
      <c r="I31" s="62">
        <f>IF('[1]FK ÖN'!$E$2=0,"",'[1]FK ÖN'!I26)</f>
        <v>0</v>
      </c>
      <c r="J31" s="62">
        <v>15555198</v>
      </c>
      <c r="K31" s="62">
        <v>921839</v>
      </c>
      <c r="L31" s="62">
        <f>IF('[1]FK ÖN'!$E$2=0,"",'[1]FK ÖN'!L26)</f>
        <v>0</v>
      </c>
      <c r="M31" s="63">
        <f t="shared" si="0"/>
        <v>34369990</v>
      </c>
      <c r="N31" s="62">
        <f>IF('[1]FK ÖN'!$E$2=0,"",'[1]FK ÖN'!M26)</f>
        <v>0</v>
      </c>
      <c r="O31" s="62">
        <f>IF('[1]FK ÖN'!$E$2=0,"",'[1]FK ÖN'!N26)</f>
        <v>0</v>
      </c>
      <c r="P31" s="62">
        <f>IF('[1]FK ÖN'!$E$2=0,"",'[1]FK ÖN'!O26)</f>
        <v>0</v>
      </c>
      <c r="Q31" s="62">
        <f>IF('[1]FK ÖN'!$E$2=0,"",'[1]FK ÖN'!P26)</f>
        <v>0</v>
      </c>
      <c r="R31" s="63">
        <f t="shared" si="1"/>
        <v>0</v>
      </c>
      <c r="S31" s="63">
        <f t="shared" si="2"/>
        <v>34369990</v>
      </c>
      <c r="U31" s="62">
        <f>IF('[1]FK ÖN'!$E$2=0,"",'[1]FK ÖN'!Q26)</f>
        <v>0</v>
      </c>
      <c r="V31" s="62">
        <f>IF('[1]FK ÖN'!$E$2=0,"",'[1]FK ÖN'!R26)</f>
        <v>0</v>
      </c>
      <c r="W31" s="62">
        <f t="shared" si="3"/>
        <v>34369990</v>
      </c>
      <c r="Y31" s="88"/>
      <c r="Z31" s="88"/>
      <c r="AD31" s="88"/>
    </row>
    <row r="32" spans="1:30" s="49" customFormat="1" ht="15">
      <c r="A32" s="87" t="s">
        <v>350</v>
      </c>
      <c r="B32" s="129" t="str">
        <f>IF(('[1]FK ÖN'!C27)="","",('[1]FK ÖN'!C27))</f>
        <v>041237-7</v>
      </c>
      <c r="C32" s="129" t="str">
        <f>IF(('[1]FK ÖN'!D27)="","",('[1]FK ÖN'!D27))</f>
        <v>Mintaprogram - belterületi közúthálózat javítás</v>
      </c>
      <c r="E32" s="62">
        <v>1378764</v>
      </c>
      <c r="F32" s="62">
        <v>148117</v>
      </c>
      <c r="G32" s="62">
        <f>IF('[1]FK ÖN'!$E$2=0,"",'[1]FK ÖN'!G27)</f>
        <v>0</v>
      </c>
      <c r="H32" s="62">
        <f>IF('[1]FK ÖN'!$E$2=0,"",'[1]FK ÖN'!H27)</f>
        <v>0</v>
      </c>
      <c r="I32" s="62">
        <f>IF('[1]FK ÖN'!$E$2=0,"",'[1]FK ÖN'!I27)</f>
        <v>0</v>
      </c>
      <c r="J32" s="62">
        <f>IF('[1]FK ÖN'!$E$2=0,"",'[1]FK ÖN'!J27)</f>
        <v>0</v>
      </c>
      <c r="K32" s="62">
        <f>IF('[1]FK ÖN'!$E$2=0,"",'[1]FK ÖN'!K27)</f>
        <v>0</v>
      </c>
      <c r="L32" s="62">
        <f>IF('[1]FK ÖN'!$E$2=0,"",'[1]FK ÖN'!L27)</f>
        <v>0</v>
      </c>
      <c r="M32" s="63">
        <f t="shared" si="0"/>
        <v>1526881</v>
      </c>
      <c r="N32" s="62">
        <f>IF('[1]FK ÖN'!$E$2=0,"",'[1]FK ÖN'!M27)</f>
        <v>0</v>
      </c>
      <c r="O32" s="62">
        <f>IF('[1]FK ÖN'!$E$2=0,"",'[1]FK ÖN'!N27)</f>
        <v>0</v>
      </c>
      <c r="P32" s="62">
        <f>IF('[1]FK ÖN'!$E$2=0,"",'[1]FK ÖN'!O27)</f>
        <v>0</v>
      </c>
      <c r="Q32" s="62">
        <f>IF('[1]FK ÖN'!$E$2=0,"",'[1]FK ÖN'!P27)</f>
        <v>0</v>
      </c>
      <c r="R32" s="63">
        <f t="shared" si="1"/>
        <v>0</v>
      </c>
      <c r="S32" s="63">
        <f t="shared" si="2"/>
        <v>1526881</v>
      </c>
      <c r="U32" s="62">
        <f>IF('[1]FK ÖN'!$E$2=0,"",'[1]FK ÖN'!Q27)</f>
        <v>0</v>
      </c>
      <c r="V32" s="62">
        <f>IF('[1]FK ÖN'!$E$2=0,"",'[1]FK ÖN'!R27)</f>
        <v>0</v>
      </c>
      <c r="W32" s="62">
        <f t="shared" si="3"/>
        <v>1526881</v>
      </c>
      <c r="Y32" s="88"/>
      <c r="Z32" s="88"/>
      <c r="AD32" s="88"/>
    </row>
    <row r="33" spans="1:30" s="49" customFormat="1" ht="15">
      <c r="A33" s="87" t="s">
        <v>351</v>
      </c>
      <c r="B33" s="129" t="str">
        <f>IF(('[1]FK ÖN'!C28)="","",('[1]FK ÖN'!C28))</f>
        <v>041237-8</v>
      </c>
      <c r="C33" s="129" t="str">
        <f>IF(('[1]FK ÖN'!D28)="","",('[1]FK ÖN'!D28))</f>
        <v>Mintaprogram - illegális hulladéktároló felszámolása</v>
      </c>
      <c r="E33" s="62">
        <v>2174805</v>
      </c>
      <c r="F33" s="62">
        <v>217139</v>
      </c>
      <c r="G33" s="62">
        <v>19175</v>
      </c>
      <c r="H33" s="62">
        <f>IF('[1]FK ÖN'!$E$2=0,"",'[1]FK ÖN'!H28)</f>
        <v>0</v>
      </c>
      <c r="I33" s="62">
        <f>IF('[1]FK ÖN'!$E$2=0,"",'[1]FK ÖN'!I28)</f>
        <v>0</v>
      </c>
      <c r="J33" s="62">
        <f>IF('[1]FK ÖN'!$E$2=0,"",'[1]FK ÖN'!J28)</f>
        <v>0</v>
      </c>
      <c r="K33" s="62">
        <f>IF('[1]FK ÖN'!$E$2=0,"",'[1]FK ÖN'!K28)</f>
        <v>0</v>
      </c>
      <c r="L33" s="62">
        <f>IF('[1]FK ÖN'!$E$2=0,"",'[1]FK ÖN'!L28)</f>
        <v>0</v>
      </c>
      <c r="M33" s="63">
        <f t="shared" si="0"/>
        <v>2411119</v>
      </c>
      <c r="N33" s="62">
        <f>IF('[1]FK ÖN'!$E$2=0,"",'[1]FK ÖN'!M28)</f>
        <v>0</v>
      </c>
      <c r="O33" s="62">
        <f>IF('[1]FK ÖN'!$E$2=0,"",'[1]FK ÖN'!N28)</f>
        <v>0</v>
      </c>
      <c r="P33" s="62">
        <f>IF('[1]FK ÖN'!$E$2=0,"",'[1]FK ÖN'!O28)</f>
        <v>0</v>
      </c>
      <c r="Q33" s="62">
        <f>IF('[1]FK ÖN'!$E$2=0,"",'[1]FK ÖN'!P28)</f>
        <v>0</v>
      </c>
      <c r="R33" s="63">
        <f t="shared" si="1"/>
        <v>0</v>
      </c>
      <c r="S33" s="63">
        <f t="shared" si="2"/>
        <v>2411119</v>
      </c>
      <c r="U33" s="62">
        <f>IF('[1]FK ÖN'!$E$2=0,"",'[1]FK ÖN'!Q28)</f>
        <v>0</v>
      </c>
      <c r="V33" s="62">
        <f>IF('[1]FK ÖN'!$E$2=0,"",'[1]FK ÖN'!R28)</f>
        <v>0</v>
      </c>
      <c r="W33" s="62">
        <f t="shared" si="3"/>
        <v>2411119</v>
      </c>
      <c r="Y33" s="88"/>
      <c r="Z33" s="88"/>
      <c r="AD33" s="88"/>
    </row>
    <row r="34" spans="1:30" s="49" customFormat="1" ht="15">
      <c r="A34" s="87" t="s">
        <v>352</v>
      </c>
      <c r="B34" s="129" t="str">
        <f>IF(('[1]FK ÖN'!C29)="","",('[1]FK ÖN'!C29))</f>
        <v>042120-0</v>
      </c>
      <c r="C34" s="129" t="str">
        <f>IF(('[1]FK ÖN'!D29)="","",('[1]FK ÖN'!D29))</f>
        <v>Falugondnoki szolgálat. tanyaprogram TP-1-2013</v>
      </c>
      <c r="E34" s="62">
        <f>IF('[1]FK ÖN'!$E$2=0,"",'[1]FK ÖN'!E29)</f>
        <v>0</v>
      </c>
      <c r="F34" s="62">
        <f>IF('[1]FK ÖN'!$E$2=0,"",'[1]FK ÖN'!F29)</f>
        <v>0</v>
      </c>
      <c r="G34" s="62">
        <f>IF('[1]FK ÖN'!$E$2=0,"",'[1]FK ÖN'!G29)</f>
        <v>0</v>
      </c>
      <c r="H34" s="62">
        <f>IF('[1]FK ÖN'!$E$2=0,"",'[1]FK ÖN'!H29)</f>
        <v>0</v>
      </c>
      <c r="I34" s="62">
        <f>IF('[1]FK ÖN'!$E$2=0,"",'[1]FK ÖN'!I29)</f>
        <v>0</v>
      </c>
      <c r="J34" s="62"/>
      <c r="K34" s="62">
        <f>IF('[1]FK ÖN'!$E$2=0,"",'[1]FK ÖN'!K29)</f>
        <v>0</v>
      </c>
      <c r="L34" s="62">
        <f>IF('[1]FK ÖN'!$E$2=0,"",'[1]FK ÖN'!L29)</f>
        <v>0</v>
      </c>
      <c r="M34" s="63">
        <f t="shared" si="0"/>
        <v>0</v>
      </c>
      <c r="N34" s="62">
        <f>IF('[1]FK ÖN'!$E$2=0,"",'[1]FK ÖN'!M29)</f>
        <v>0</v>
      </c>
      <c r="O34" s="62">
        <f>IF('[1]FK ÖN'!$E$2=0,"",'[1]FK ÖN'!N29)</f>
        <v>0</v>
      </c>
      <c r="P34" s="62">
        <f>IF('[1]FK ÖN'!$E$2=0,"",'[1]FK ÖN'!O29)</f>
        <v>0</v>
      </c>
      <c r="Q34" s="62">
        <f>IF('[1]FK ÖN'!$E$2=0,"",'[1]FK ÖN'!P29)</f>
        <v>0</v>
      </c>
      <c r="R34" s="63">
        <f t="shared" si="1"/>
        <v>0</v>
      </c>
      <c r="S34" s="63">
        <f t="shared" si="2"/>
        <v>0</v>
      </c>
      <c r="U34" s="62">
        <f>IF('[1]FK ÖN'!$E$2=0,"",'[1]FK ÖN'!Q29)</f>
        <v>0</v>
      </c>
      <c r="V34" s="62">
        <f>IF('[1]FK ÖN'!$E$2=0,"",'[1]FK ÖN'!R29)</f>
        <v>0</v>
      </c>
      <c r="W34" s="62">
        <f t="shared" si="3"/>
        <v>0</v>
      </c>
      <c r="Y34" s="88"/>
      <c r="Z34" s="88"/>
      <c r="AD34" s="88"/>
    </row>
    <row r="35" spans="1:30" s="49" customFormat="1" ht="15">
      <c r="A35" s="87" t="s">
        <v>353</v>
      </c>
      <c r="B35" s="129" t="str">
        <f>IF(('[1]FK ÖN'!C30)="","",('[1]FK ÖN'!C30))</f>
        <v>045120-11</v>
      </c>
      <c r="C35" s="129" t="str">
        <f>IF(('[1]FK ÖN'!D30)="","",('[1]FK ÖN'!D30))</f>
        <v>Interreg V - A Románia-Magyarország Együttműködési Program 2014-2020 pályázata (útfejlesztés)</v>
      </c>
      <c r="E35" s="62">
        <f>IF('[1]FK ÖN'!$E$2=0,"",'[1]FK ÖN'!E30)</f>
        <v>0</v>
      </c>
      <c r="F35" s="62">
        <f>IF('[1]FK ÖN'!$E$2=0,"",'[1]FK ÖN'!F30)</f>
        <v>0</v>
      </c>
      <c r="G35" s="62">
        <f>IF('[1]FK ÖN'!$E$2=0,"",'[1]FK ÖN'!G30)</f>
        <v>0</v>
      </c>
      <c r="H35" s="62">
        <f>IF('[1]FK ÖN'!$E$2=0,"",'[1]FK ÖN'!H30)</f>
        <v>0</v>
      </c>
      <c r="I35" s="62"/>
      <c r="J35" s="62">
        <f>IF('[1]FK ÖN'!$E$2=0,"",'[1]FK ÖN'!J30)</f>
        <v>0</v>
      </c>
      <c r="K35" s="62">
        <f>IF('[1]FK ÖN'!$E$2=0,"",'[1]FK ÖN'!K30)</f>
        <v>0</v>
      </c>
      <c r="L35" s="62">
        <f>IF('[1]FK ÖN'!$E$2=0,"",'[1]FK ÖN'!L30)</f>
        <v>0</v>
      </c>
      <c r="M35" s="63">
        <f t="shared" si="0"/>
        <v>0</v>
      </c>
      <c r="N35" s="62">
        <f>IF('[1]FK ÖN'!$E$2=0,"",'[1]FK ÖN'!M30)</f>
        <v>0</v>
      </c>
      <c r="O35" s="62">
        <f>IF('[1]FK ÖN'!$E$2=0,"",'[1]FK ÖN'!N30)</f>
        <v>0</v>
      </c>
      <c r="P35" s="62">
        <f>IF('[1]FK ÖN'!$E$2=0,"",'[1]FK ÖN'!O30)</f>
        <v>0</v>
      </c>
      <c r="Q35" s="62">
        <f>IF('[1]FK ÖN'!$E$2=0,"",'[1]FK ÖN'!P30)</f>
        <v>0</v>
      </c>
      <c r="R35" s="63">
        <f t="shared" si="1"/>
        <v>0</v>
      </c>
      <c r="S35" s="63">
        <f t="shared" si="2"/>
        <v>0</v>
      </c>
      <c r="U35" s="62">
        <f>IF('[1]FK ÖN'!$E$2=0,"",'[1]FK ÖN'!Q30)</f>
        <v>0</v>
      </c>
      <c r="V35" s="62">
        <f aca="true" t="shared" si="4" ref="V35:V48">S35</f>
        <v>0</v>
      </c>
      <c r="W35" s="62">
        <f>IF('[1]FK ÖN'!$E$2=0,"",'[1]FK ÖN'!S30)</f>
        <v>0</v>
      </c>
      <c r="Y35" s="88"/>
      <c r="Z35" s="88"/>
      <c r="AD35" s="88"/>
    </row>
    <row r="36" spans="1:30" s="49" customFormat="1" ht="15">
      <c r="A36" s="87" t="s">
        <v>354</v>
      </c>
      <c r="B36" s="129" t="str">
        <f>IF(('[1]FK ÖN'!C31)="","",('[1]FK ÖN'!C31))</f>
        <v>045120-17</v>
      </c>
      <c r="C36" s="129" t="str">
        <f>IF(('[1]FK ÖN'!D31)="","",('[1]FK ÖN'!D31))</f>
        <v>Belterületi utak fejlesztése</v>
      </c>
      <c r="E36" s="62">
        <f>IF('[1]FK ÖN'!$E$2=0,"",'[1]FK ÖN'!E31)</f>
        <v>0</v>
      </c>
      <c r="F36" s="62">
        <f>IF('[1]FK ÖN'!$E$2=0,"",'[1]FK ÖN'!F31)</f>
        <v>0</v>
      </c>
      <c r="G36" s="62"/>
      <c r="H36" s="62">
        <f>IF('[1]FK ÖN'!$E$2=0,"",'[1]FK ÖN'!H31)</f>
        <v>0</v>
      </c>
      <c r="I36" s="62">
        <f>IF('[1]FK ÖN'!$E$2=0,"",'[1]FK ÖN'!I31)</f>
        <v>0</v>
      </c>
      <c r="J36" s="62">
        <f>IF('[1]FK ÖN'!$E$2=0,"",'[1]FK ÖN'!J31)</f>
        <v>0</v>
      </c>
      <c r="K36" s="62">
        <v>3027045</v>
      </c>
      <c r="L36" s="62">
        <f>IF('[1]FK ÖN'!$E$2=0,"",'[1]FK ÖN'!L31)</f>
        <v>0</v>
      </c>
      <c r="M36" s="63">
        <f t="shared" si="0"/>
        <v>3027045</v>
      </c>
      <c r="N36" s="62">
        <f>IF('[1]FK ÖN'!$E$2=0,"",'[1]FK ÖN'!M31)</f>
        <v>0</v>
      </c>
      <c r="O36" s="62">
        <f>IF('[1]FK ÖN'!$E$2=0,"",'[1]FK ÖN'!N31)</f>
        <v>0</v>
      </c>
      <c r="P36" s="62">
        <f>IF('[1]FK ÖN'!$E$2=0,"",'[1]FK ÖN'!O31)</f>
        <v>0</v>
      </c>
      <c r="Q36" s="62">
        <f>IF('[1]FK ÖN'!$E$2=0,"",'[1]FK ÖN'!P31)</f>
        <v>0</v>
      </c>
      <c r="R36" s="63">
        <f t="shared" si="1"/>
        <v>0</v>
      </c>
      <c r="S36" s="63">
        <f t="shared" si="2"/>
        <v>3027045</v>
      </c>
      <c r="U36" s="62">
        <f>IF('[1]FK ÖN'!$E$2=0,"",'[1]FK ÖN'!Q31)</f>
        <v>0</v>
      </c>
      <c r="V36" s="62">
        <f t="shared" si="4"/>
        <v>3027045</v>
      </c>
      <c r="W36" s="62">
        <f>IF('[1]FK ÖN'!$E$2=0,"",'[1]FK ÖN'!S31)</f>
        <v>0</v>
      </c>
      <c r="Y36" s="88"/>
      <c r="Z36" s="88"/>
      <c r="AD36" s="88"/>
    </row>
    <row r="37" spans="1:30" s="49" customFormat="1" ht="15">
      <c r="A37" s="87" t="s">
        <v>355</v>
      </c>
      <c r="B37" s="129" t="str">
        <f>IF(('[1]FK ÖN'!C32)="","",('[1]FK ÖN'!C32))</f>
        <v>045120-4</v>
      </c>
      <c r="C37" s="129" t="str">
        <f>IF(('[1]FK ÖN'!D32)="","",('[1]FK ÖN'!D32))</f>
        <v>Egyéb leállóhelyek kialakítása</v>
      </c>
      <c r="E37" s="62">
        <f>IF('[1]FK ÖN'!$E$2=0,"",'[1]FK ÖN'!E32)</f>
        <v>0</v>
      </c>
      <c r="F37" s="62">
        <f>IF('[1]FK ÖN'!$E$2=0,"",'[1]FK ÖN'!F32)</f>
        <v>0</v>
      </c>
      <c r="G37" s="62">
        <f>IF('[1]FK ÖN'!$E$2=0,"",'[1]FK ÖN'!G32)</f>
        <v>0</v>
      </c>
      <c r="H37" s="62">
        <f>IF('[1]FK ÖN'!$E$2=0,"",'[1]FK ÖN'!H32)</f>
        <v>0</v>
      </c>
      <c r="I37" s="62">
        <f>IF('[1]FK ÖN'!$E$2=0,"",'[1]FK ÖN'!I32)</f>
        <v>0</v>
      </c>
      <c r="J37" s="62">
        <v>5485800</v>
      </c>
      <c r="K37" s="62">
        <f>IF('[1]FK ÖN'!$E$2=0,"",'[1]FK ÖN'!K32)</f>
        <v>0</v>
      </c>
      <c r="L37" s="62">
        <f>IF('[1]FK ÖN'!$E$2=0,"",'[1]FK ÖN'!L32)</f>
        <v>0</v>
      </c>
      <c r="M37" s="63">
        <f t="shared" si="0"/>
        <v>5485800</v>
      </c>
      <c r="N37" s="62">
        <f>IF('[1]FK ÖN'!$E$2=0,"",'[1]FK ÖN'!M32)</f>
        <v>0</v>
      </c>
      <c r="O37" s="62">
        <f>IF('[1]FK ÖN'!$E$2=0,"",'[1]FK ÖN'!N32)</f>
        <v>0</v>
      </c>
      <c r="P37" s="62">
        <f>IF('[1]FK ÖN'!$E$2=0,"",'[1]FK ÖN'!O32)</f>
        <v>0</v>
      </c>
      <c r="Q37" s="62">
        <f>IF('[1]FK ÖN'!$E$2=0,"",'[1]FK ÖN'!P32)</f>
        <v>0</v>
      </c>
      <c r="R37" s="63">
        <f t="shared" si="1"/>
        <v>0</v>
      </c>
      <c r="S37" s="63">
        <f t="shared" si="2"/>
        <v>5485800</v>
      </c>
      <c r="U37" s="62">
        <f>IF('[1]FK ÖN'!$E$2=0,"",'[1]FK ÖN'!Q32)</f>
        <v>0</v>
      </c>
      <c r="V37" s="62">
        <f t="shared" si="4"/>
        <v>5485800</v>
      </c>
      <c r="W37" s="62">
        <f>IF('[1]FK ÖN'!$E$2=0,"",'[1]FK ÖN'!S32)</f>
        <v>0</v>
      </c>
      <c r="Y37" s="88"/>
      <c r="Z37" s="88"/>
      <c r="AD37" s="88"/>
    </row>
    <row r="38" spans="1:30" s="49" customFormat="1" ht="15">
      <c r="A38" s="87" t="s">
        <v>356</v>
      </c>
      <c r="B38" s="129" t="str">
        <f>IF(('[1]FK ÖN'!C33)="","",('[1]FK ÖN'!C33))</f>
        <v>045120-8</v>
      </c>
      <c r="C38" s="129" t="str">
        <f>IF(('[1]FK ÖN'!D33)="","",('[1]FK ÖN'!D33))</f>
        <v>Járdaaszfaltozás, betonozás</v>
      </c>
      <c r="E38" s="62">
        <f>IF('[1]FK ÖN'!$E$2=0,"",'[1]FK ÖN'!E33)</f>
        <v>0</v>
      </c>
      <c r="F38" s="62">
        <f>IF('[1]FK ÖN'!$E$2=0,"",'[1]FK ÖN'!F33)</f>
        <v>0</v>
      </c>
      <c r="G38" s="62">
        <f>IF('[1]FK ÖN'!$E$2=0,"",'[1]FK ÖN'!G33)</f>
        <v>0</v>
      </c>
      <c r="H38" s="62">
        <f>IF('[1]FK ÖN'!$E$2=0,"",'[1]FK ÖN'!H33)</f>
        <v>0</v>
      </c>
      <c r="I38" s="62">
        <f>IF('[1]FK ÖN'!$E$2=0,"",'[1]FK ÖN'!I33)</f>
        <v>0</v>
      </c>
      <c r="J38" s="62">
        <f>IF('[1]FK ÖN'!$E$2=0,"",'[1]FK ÖN'!J33)</f>
        <v>0</v>
      </c>
      <c r="K38" s="62">
        <v>20543294</v>
      </c>
      <c r="L38" s="62">
        <f>IF('[1]FK ÖN'!$E$2=0,"",'[1]FK ÖN'!L33)</f>
        <v>0</v>
      </c>
      <c r="M38" s="63">
        <f t="shared" si="0"/>
        <v>20543294</v>
      </c>
      <c r="N38" s="62">
        <f>IF('[1]FK ÖN'!$E$2=0,"",'[1]FK ÖN'!M33)</f>
        <v>0</v>
      </c>
      <c r="O38" s="62">
        <f>IF('[1]FK ÖN'!$E$2=0,"",'[1]FK ÖN'!N33)</f>
        <v>0</v>
      </c>
      <c r="P38" s="62">
        <f>IF('[1]FK ÖN'!$E$2=0,"",'[1]FK ÖN'!O33)</f>
        <v>0</v>
      </c>
      <c r="Q38" s="62">
        <f>IF('[1]FK ÖN'!$E$2=0,"",'[1]FK ÖN'!P33)</f>
        <v>0</v>
      </c>
      <c r="R38" s="63">
        <f t="shared" si="1"/>
        <v>0</v>
      </c>
      <c r="S38" s="63">
        <f t="shared" si="2"/>
        <v>20543294</v>
      </c>
      <c r="U38" s="62">
        <f>IF('[1]FK ÖN'!$E$2=0,"",'[1]FK ÖN'!Q33)</f>
        <v>0</v>
      </c>
      <c r="V38" s="62">
        <f t="shared" si="4"/>
        <v>20543294</v>
      </c>
      <c r="W38" s="62">
        <f>IF('[1]FK ÖN'!$E$2=0,"",'[1]FK ÖN'!S33)</f>
        <v>0</v>
      </c>
      <c r="Y38" s="88"/>
      <c r="Z38" s="88"/>
      <c r="AD38" s="88"/>
    </row>
    <row r="39" spans="1:30" s="49" customFormat="1" ht="15">
      <c r="A39" s="87" t="s">
        <v>362</v>
      </c>
      <c r="B39" s="129" t="str">
        <f>IF(('[1]FK ÖN'!C34)="","",('[1]FK ÖN'!C34))</f>
        <v>045160-0</v>
      </c>
      <c r="C39" s="129" t="str">
        <f>IF(('[1]FK ÖN'!D34)="","",('[1]FK ÖN'!D34))</f>
        <v>Közutak, hidak, alagutak üzemeltetése, fenntartása</v>
      </c>
      <c r="E39" s="62">
        <f>IF('[1]FK ÖN'!$E$2=0,"",'[1]FK ÖN'!E34)</f>
        <v>0</v>
      </c>
      <c r="F39" s="62">
        <f>IF('[1]FK ÖN'!$E$2=0,"",'[1]FK ÖN'!F34)</f>
        <v>0</v>
      </c>
      <c r="G39" s="62">
        <v>16555264</v>
      </c>
      <c r="H39" s="62">
        <f>IF('[1]FK ÖN'!$E$2=0,"",'[1]FK ÖN'!H34)</f>
        <v>0</v>
      </c>
      <c r="I39" s="62">
        <f>IF('[1]FK ÖN'!$E$2=0,"",'[1]FK ÖN'!I34)</f>
        <v>0</v>
      </c>
      <c r="J39" s="62">
        <v>95656</v>
      </c>
      <c r="K39" s="62">
        <f>IF('[1]FK ÖN'!$E$2=0,"",'[1]FK ÖN'!K34)</f>
        <v>0</v>
      </c>
      <c r="L39" s="62">
        <f>IF('[1]FK ÖN'!$E$2=0,"",'[1]FK ÖN'!L34)</f>
        <v>0</v>
      </c>
      <c r="M39" s="63">
        <f t="shared" si="0"/>
        <v>16650920</v>
      </c>
      <c r="N39" s="62">
        <f>IF('[1]FK ÖN'!$E$2=0,"",'[1]FK ÖN'!M34)</f>
        <v>0</v>
      </c>
      <c r="O39" s="62">
        <f>IF('[1]FK ÖN'!$E$2=0,"",'[1]FK ÖN'!N34)</f>
        <v>0</v>
      </c>
      <c r="P39" s="62">
        <f>IF('[1]FK ÖN'!$E$2=0,"",'[1]FK ÖN'!O34)</f>
        <v>0</v>
      </c>
      <c r="Q39" s="62">
        <f>IF('[1]FK ÖN'!$E$2=0,"",'[1]FK ÖN'!P34)</f>
        <v>0</v>
      </c>
      <c r="R39" s="63">
        <f t="shared" si="1"/>
        <v>0</v>
      </c>
      <c r="S39" s="63">
        <f t="shared" si="2"/>
        <v>16650920</v>
      </c>
      <c r="U39" s="62">
        <f>IF('[1]FK ÖN'!$E$2=0,"",'[1]FK ÖN'!Q34)</f>
        <v>0</v>
      </c>
      <c r="V39" s="62">
        <f t="shared" si="4"/>
        <v>16650920</v>
      </c>
      <c r="W39" s="62">
        <f>IF('[1]FK ÖN'!$E$2=0,"",'[1]FK ÖN'!S34)</f>
        <v>0</v>
      </c>
      <c r="Y39" s="88"/>
      <c r="Z39" s="88"/>
      <c r="AD39" s="88"/>
    </row>
    <row r="40" spans="1:30" s="49" customFormat="1" ht="15">
      <c r="A40" s="87" t="s">
        <v>364</v>
      </c>
      <c r="B40" s="129" t="str">
        <f>IF(('[1]FK ÖN'!C35)="","",('[1]FK ÖN'!C35))</f>
        <v>047410-0</v>
      </c>
      <c r="C40" s="129" t="str">
        <f>IF(('[1]FK ÖN'!D35)="","",('[1]FK ÖN'!D35))</f>
        <v>Ár-, és belvízvédelemmel összefüggő tevékenységek</v>
      </c>
      <c r="E40" s="62">
        <f>IF('[1]FK ÖN'!$E$2=0,"",'[1]FK ÖN'!E35)</f>
        <v>0</v>
      </c>
      <c r="F40" s="62">
        <f>IF('[1]FK ÖN'!$E$2=0,"",'[1]FK ÖN'!F35)</f>
        <v>0</v>
      </c>
      <c r="G40" s="62"/>
      <c r="H40" s="62">
        <f>IF('[1]FK ÖN'!$E$2=0,"",'[1]FK ÖN'!H35)</f>
        <v>0</v>
      </c>
      <c r="I40" s="62">
        <f>IF('[1]FK ÖN'!$E$2=0,"",'[1]FK ÖN'!I35)</f>
        <v>0</v>
      </c>
      <c r="J40" s="62">
        <f>IF('[1]FK ÖN'!$E$2=0,"",'[1]FK ÖN'!J35)</f>
        <v>0</v>
      </c>
      <c r="K40" s="62">
        <f>IF('[1]FK ÖN'!$E$2=0,"",'[1]FK ÖN'!K35)</f>
        <v>0</v>
      </c>
      <c r="L40" s="62">
        <f>IF('[1]FK ÖN'!$E$2=0,"",'[1]FK ÖN'!L35)</f>
        <v>0</v>
      </c>
      <c r="M40" s="63">
        <f t="shared" si="0"/>
        <v>0</v>
      </c>
      <c r="N40" s="62">
        <f>IF('[1]FK ÖN'!$E$2=0,"",'[1]FK ÖN'!M35)</f>
        <v>0</v>
      </c>
      <c r="O40" s="62">
        <f>IF('[1]FK ÖN'!$E$2=0,"",'[1]FK ÖN'!N35)</f>
        <v>0</v>
      </c>
      <c r="P40" s="62">
        <f>IF('[1]FK ÖN'!$E$2=0,"",'[1]FK ÖN'!O35)</f>
        <v>0</v>
      </c>
      <c r="Q40" s="62">
        <f>IF('[1]FK ÖN'!$E$2=0,"",'[1]FK ÖN'!P35)</f>
        <v>0</v>
      </c>
      <c r="R40" s="63">
        <f t="shared" si="1"/>
        <v>0</v>
      </c>
      <c r="S40" s="63">
        <f t="shared" si="2"/>
        <v>0</v>
      </c>
      <c r="U40" s="62">
        <f>IF('[1]FK ÖN'!$E$2=0,"",'[1]FK ÖN'!Q35)</f>
        <v>0</v>
      </c>
      <c r="V40" s="62">
        <f t="shared" si="4"/>
        <v>0</v>
      </c>
      <c r="W40" s="62">
        <f>IF('[1]FK ÖN'!$E$2=0,"",'[1]FK ÖN'!S35)</f>
        <v>0</v>
      </c>
      <c r="Y40" s="88"/>
      <c r="Z40" s="88"/>
      <c r="AD40" s="88"/>
    </row>
    <row r="41" spans="1:30" s="49" customFormat="1" ht="15">
      <c r="A41" s="87" t="s">
        <v>365</v>
      </c>
      <c r="B41" s="129" t="str">
        <f>IF(('[1]FK ÖN'!C36)="","",('[1]FK ÖN'!C36))</f>
        <v>047410-5</v>
      </c>
      <c r="C41" s="129" t="str">
        <f>IF(('[1]FK ÖN'!D36)="","",('[1]FK ÖN'!D36))</f>
        <v>TOP-2.1.3-16-bs1-2017-00001 Mezőberény Város Csapadékvíz csatorna-hálózatának fejlesztése</v>
      </c>
      <c r="E41" s="62">
        <v>686460</v>
      </c>
      <c r="F41" s="62">
        <v>116772</v>
      </c>
      <c r="G41" s="62">
        <v>2031512</v>
      </c>
      <c r="H41" s="62">
        <f>IF('[1]FK ÖN'!$E$2=0,"",'[1]FK ÖN'!H36)</f>
        <v>0</v>
      </c>
      <c r="I41" s="62">
        <f>IF('[1]FK ÖN'!$E$2=0,"",'[1]FK ÖN'!I36)</f>
        <v>0</v>
      </c>
      <c r="J41" s="62">
        <v>5702300</v>
      </c>
      <c r="K41" s="62">
        <f>IF('[1]FK ÖN'!$E$2=0,"",'[1]FK ÖN'!K36)</f>
        <v>0</v>
      </c>
      <c r="L41" s="62">
        <f>IF('[1]FK ÖN'!$E$2=0,"",'[1]FK ÖN'!L36)</f>
        <v>0</v>
      </c>
      <c r="M41" s="63">
        <f t="shared" si="0"/>
        <v>8537044</v>
      </c>
      <c r="N41" s="62">
        <f>IF('[1]FK ÖN'!$E$2=0,"",'[1]FK ÖN'!M36)</f>
        <v>0</v>
      </c>
      <c r="O41" s="62">
        <f>IF('[1]FK ÖN'!$E$2=0,"",'[1]FK ÖN'!N36)</f>
        <v>0</v>
      </c>
      <c r="P41" s="62">
        <f>IF('[1]FK ÖN'!$E$2=0,"",'[1]FK ÖN'!O36)</f>
        <v>0</v>
      </c>
      <c r="Q41" s="62">
        <f>IF('[1]FK ÖN'!$E$2=0,"",'[1]FK ÖN'!P36)</f>
        <v>0</v>
      </c>
      <c r="R41" s="63">
        <f t="shared" si="1"/>
        <v>0</v>
      </c>
      <c r="S41" s="63">
        <f t="shared" si="2"/>
        <v>8537044</v>
      </c>
      <c r="U41" s="62">
        <f>IF('[1]FK ÖN'!$E$2=0,"",'[1]FK ÖN'!Q36)</f>
        <v>0</v>
      </c>
      <c r="V41" s="62">
        <f t="shared" si="4"/>
        <v>8537044</v>
      </c>
      <c r="W41" s="62">
        <f>IF('[1]FK ÖN'!$E$2=0,"",'[1]FK ÖN'!S36)</f>
        <v>0</v>
      </c>
      <c r="Y41" s="88"/>
      <c r="Z41" s="88"/>
      <c r="AD41" s="88"/>
    </row>
    <row r="42" spans="1:30" s="49" customFormat="1" ht="15">
      <c r="A42" s="87" t="s">
        <v>366</v>
      </c>
      <c r="B42" s="129" t="str">
        <f>IF(('[1]FK ÖN'!C37)="","",('[1]FK ÖN'!C37))</f>
        <v>051050-0</v>
      </c>
      <c r="C42" s="129" t="str">
        <f>IF(('[1]FK ÖN'!D37)="","",('[1]FK ÖN'!D37))</f>
        <v>Veszélyes hulladék begyűjtése, szállítása, átrakása (gyepmesteri tev.)</v>
      </c>
      <c r="E42" s="62">
        <f>IF('[1]FK ÖN'!$E$2=0,"",'[1]FK ÖN'!E37)</f>
        <v>0</v>
      </c>
      <c r="F42" s="62">
        <f>IF('[1]FK ÖN'!$E$2=0,"",'[1]FK ÖN'!F37)</f>
        <v>0</v>
      </c>
      <c r="G42" s="62"/>
      <c r="H42" s="62">
        <f>IF('[1]FK ÖN'!$E$2=0,"",'[1]FK ÖN'!H37)</f>
        <v>0</v>
      </c>
      <c r="I42" s="62">
        <f>IF('[1]FK ÖN'!$E$2=0,"",'[1]FK ÖN'!I37)</f>
        <v>0</v>
      </c>
      <c r="J42" s="62">
        <f>IF('[1]FK ÖN'!$E$2=0,"",'[1]FK ÖN'!J37)</f>
        <v>0</v>
      </c>
      <c r="K42" s="62">
        <f>IF('[1]FK ÖN'!$E$2=0,"",'[1]FK ÖN'!K37)</f>
        <v>0</v>
      </c>
      <c r="L42" s="62">
        <f>IF('[1]FK ÖN'!$E$2=0,"",'[1]FK ÖN'!L37)</f>
        <v>0</v>
      </c>
      <c r="M42" s="63">
        <f t="shared" si="0"/>
        <v>0</v>
      </c>
      <c r="N42" s="62">
        <f>IF('[1]FK ÖN'!$E$2=0,"",'[1]FK ÖN'!M37)</f>
        <v>0</v>
      </c>
      <c r="O42" s="62">
        <f>IF('[1]FK ÖN'!$E$2=0,"",'[1]FK ÖN'!N37)</f>
        <v>0</v>
      </c>
      <c r="P42" s="62">
        <f>IF('[1]FK ÖN'!$E$2=0,"",'[1]FK ÖN'!O37)</f>
        <v>0</v>
      </c>
      <c r="Q42" s="62">
        <f>IF('[1]FK ÖN'!$E$2=0,"",'[1]FK ÖN'!P37)</f>
        <v>0</v>
      </c>
      <c r="R42" s="63">
        <f t="shared" si="1"/>
        <v>0</v>
      </c>
      <c r="S42" s="63">
        <f t="shared" si="2"/>
        <v>0</v>
      </c>
      <c r="U42" s="62">
        <f>IF('[1]FK ÖN'!$E$2=0,"",'[1]FK ÖN'!Q37)</f>
        <v>0</v>
      </c>
      <c r="V42" s="62">
        <f t="shared" si="4"/>
        <v>0</v>
      </c>
      <c r="W42" s="62">
        <f>IF('[1]FK ÖN'!$E$2=0,"",'[1]FK ÖN'!S37)</f>
        <v>0</v>
      </c>
      <c r="Y42" s="88"/>
      <c r="Z42" s="88"/>
      <c r="AD42" s="88"/>
    </row>
    <row r="43" spans="1:30" s="49" customFormat="1" ht="15">
      <c r="A43" s="87" t="s">
        <v>367</v>
      </c>
      <c r="B43" s="129" t="str">
        <f>IF(('[1]FK ÖN'!C38)="","",('[1]FK ÖN'!C38))</f>
        <v>051060-0</v>
      </c>
      <c r="C43" s="129" t="str">
        <f>IF(('[1]FK ÖN'!D38)="","",('[1]FK ÖN'!D38))</f>
        <v>Veszélyes hulladék kezelése. ártalmatlanítása (ATEV)</v>
      </c>
      <c r="E43" s="62">
        <f>IF('[1]FK ÖN'!$E$2=0,"",'[1]FK ÖN'!E38)</f>
        <v>0</v>
      </c>
      <c r="F43" s="62">
        <f>IF('[1]FK ÖN'!$E$2=0,"",'[1]FK ÖN'!F38)</f>
        <v>0</v>
      </c>
      <c r="G43" s="62">
        <v>4615345</v>
      </c>
      <c r="H43" s="62">
        <f>IF('[1]FK ÖN'!$E$2=0,"",'[1]FK ÖN'!H38)</f>
        <v>0</v>
      </c>
      <c r="I43" s="62">
        <f>IF('[1]FK ÖN'!$E$2=0,"",'[1]FK ÖN'!I38)</f>
        <v>0</v>
      </c>
      <c r="J43" s="62">
        <f>IF('[1]FK ÖN'!$E$2=0,"",'[1]FK ÖN'!J38)</f>
        <v>0</v>
      </c>
      <c r="K43" s="62">
        <f>IF('[1]FK ÖN'!$E$2=0,"",'[1]FK ÖN'!K38)</f>
        <v>0</v>
      </c>
      <c r="L43" s="62">
        <f>IF('[1]FK ÖN'!$E$2=0,"",'[1]FK ÖN'!L38)</f>
        <v>0</v>
      </c>
      <c r="M43" s="63">
        <f t="shared" si="0"/>
        <v>4615345</v>
      </c>
      <c r="N43" s="62">
        <f>IF('[1]FK ÖN'!$E$2=0,"",'[1]FK ÖN'!M38)</f>
        <v>0</v>
      </c>
      <c r="O43" s="62">
        <f>IF('[1]FK ÖN'!$E$2=0,"",'[1]FK ÖN'!N38)</f>
        <v>0</v>
      </c>
      <c r="P43" s="62">
        <f>IF('[1]FK ÖN'!$E$2=0,"",'[1]FK ÖN'!O38)</f>
        <v>0</v>
      </c>
      <c r="Q43" s="62">
        <f>IF('[1]FK ÖN'!$E$2=0,"",'[1]FK ÖN'!P38)</f>
        <v>0</v>
      </c>
      <c r="R43" s="63">
        <f t="shared" si="1"/>
        <v>0</v>
      </c>
      <c r="S43" s="63">
        <f t="shared" si="2"/>
        <v>4615345</v>
      </c>
      <c r="U43" s="62">
        <f>IF('[1]FK ÖN'!$E$2=0,"",'[1]FK ÖN'!Q38)</f>
        <v>0</v>
      </c>
      <c r="V43" s="62">
        <f t="shared" si="4"/>
        <v>4615345</v>
      </c>
      <c r="W43" s="62">
        <f>IF('[1]FK ÖN'!$E$2=0,"",'[1]FK ÖN'!S38)</f>
        <v>0</v>
      </c>
      <c r="Y43" s="88"/>
      <c r="Z43" s="88"/>
      <c r="AD43" s="88"/>
    </row>
    <row r="44" spans="1:30" s="49" customFormat="1" ht="15">
      <c r="A44" s="87" t="s">
        <v>368</v>
      </c>
      <c r="B44" s="129" t="str">
        <f>IF(('[1]FK ÖN'!C39)="","",('[1]FK ÖN'!C39))</f>
        <v>052020-3</v>
      </c>
      <c r="C44" s="129" t="str">
        <f>IF(('[1]FK ÖN'!D39)="","",('[1]FK ÖN'!D39))</f>
        <v>Szennyvíz elvezetése, szennyvízhálózati rekonstrukció építési munkái</v>
      </c>
      <c r="E44" s="62">
        <f>IF('[1]FK ÖN'!$E$2=0,"",'[1]FK ÖN'!E39)</f>
        <v>0</v>
      </c>
      <c r="F44" s="62">
        <f>IF('[1]FK ÖN'!$E$2=0,"",'[1]FK ÖN'!F39)</f>
        <v>0</v>
      </c>
      <c r="G44" s="62"/>
      <c r="H44" s="62">
        <f>IF('[1]FK ÖN'!$E$2=0,"",'[1]FK ÖN'!H39)</f>
        <v>0</v>
      </c>
      <c r="I44" s="62">
        <f>IF('[1]FK ÖN'!$E$2=0,"",'[1]FK ÖN'!I39)</f>
        <v>0</v>
      </c>
      <c r="J44" s="62"/>
      <c r="K44" s="62">
        <f>IF('[1]FK ÖN'!$E$2=0,"",'[1]FK ÖN'!K39)</f>
        <v>0</v>
      </c>
      <c r="L44" s="62">
        <f>IF('[1]FK ÖN'!$E$2=0,"",'[1]FK ÖN'!L39)</f>
        <v>0</v>
      </c>
      <c r="M44" s="63">
        <f t="shared" si="0"/>
        <v>0</v>
      </c>
      <c r="N44" s="62">
        <f>IF('[1]FK ÖN'!$E$2=0,"",'[1]FK ÖN'!M39)</f>
        <v>0</v>
      </c>
      <c r="O44" s="62">
        <f>IF('[1]FK ÖN'!$E$2=0,"",'[1]FK ÖN'!N39)</f>
        <v>0</v>
      </c>
      <c r="P44" s="62">
        <f>IF('[1]FK ÖN'!$E$2=0,"",'[1]FK ÖN'!O39)</f>
        <v>0</v>
      </c>
      <c r="Q44" s="62">
        <f>IF('[1]FK ÖN'!$E$2=0,"",'[1]FK ÖN'!P39)</f>
        <v>0</v>
      </c>
      <c r="R44" s="63">
        <f t="shared" si="1"/>
        <v>0</v>
      </c>
      <c r="S44" s="63">
        <f t="shared" si="2"/>
        <v>0</v>
      </c>
      <c r="U44" s="62">
        <f>IF('[1]FK ÖN'!$E$2=0,"",'[1]FK ÖN'!Q39)</f>
        <v>0</v>
      </c>
      <c r="V44" s="62">
        <f t="shared" si="4"/>
        <v>0</v>
      </c>
      <c r="W44" s="62">
        <f>IF('[1]FK ÖN'!$E$2=0,"",'[1]FK ÖN'!S39)</f>
        <v>0</v>
      </c>
      <c r="Y44" s="88"/>
      <c r="Z44" s="88"/>
      <c r="AD44" s="88"/>
    </row>
    <row r="45" spans="1:30" s="49" customFormat="1" ht="15">
      <c r="A45" s="87" t="s">
        <v>369</v>
      </c>
      <c r="B45" s="129" t="str">
        <f>IF(('[1]FK ÖN'!C40)="","",('[1]FK ÖN'!C40))</f>
        <v>052020-6</v>
      </c>
      <c r="C45" s="129" t="str">
        <f>IF(('[1]FK ÖN'!D40)="","",('[1]FK ÖN'!D40))</f>
        <v>TOP-2.1.3-16 Települési környezetvédelmi infrastruktúra fejl. - I.sz. záportározó fejlesztése</v>
      </c>
      <c r="E45" s="62">
        <f>IF('[1]FK ÖN'!$E$2=0,"",'[1]FK ÖN'!E40)</f>
        <v>0</v>
      </c>
      <c r="F45" s="62">
        <f>IF('[1]FK ÖN'!$E$2=0,"",'[1]FK ÖN'!F40)</f>
        <v>0</v>
      </c>
      <c r="G45" s="62"/>
      <c r="H45" s="62">
        <f>IF('[1]FK ÖN'!$E$2=0,"",'[1]FK ÖN'!H40)</f>
        <v>0</v>
      </c>
      <c r="I45" s="62">
        <f>IF('[1]FK ÖN'!$E$2=0,"",'[1]FK ÖN'!I40)</f>
        <v>0</v>
      </c>
      <c r="J45" s="62">
        <f>IF('[1]FK ÖN'!$E$2=0,"",'[1]FK ÖN'!J40)</f>
        <v>0</v>
      </c>
      <c r="K45" s="62">
        <f>IF('[1]FK ÖN'!$E$2=0,"",'[1]FK ÖN'!K40)</f>
        <v>0</v>
      </c>
      <c r="L45" s="62">
        <f>IF('[1]FK ÖN'!$E$2=0,"",'[1]FK ÖN'!L40)</f>
        <v>0</v>
      </c>
      <c r="M45" s="63">
        <f t="shared" si="0"/>
        <v>0</v>
      </c>
      <c r="N45" s="62">
        <f>IF('[1]FK ÖN'!$E$2=0,"",'[1]FK ÖN'!M40)</f>
        <v>0</v>
      </c>
      <c r="O45" s="62">
        <f>IF('[1]FK ÖN'!$E$2=0,"",'[1]FK ÖN'!N40)</f>
        <v>0</v>
      </c>
      <c r="P45" s="62">
        <f>IF('[1]FK ÖN'!$E$2=0,"",'[1]FK ÖN'!O40)</f>
        <v>0</v>
      </c>
      <c r="Q45" s="62">
        <f>IF('[1]FK ÖN'!$E$2=0,"",'[1]FK ÖN'!P40)</f>
        <v>0</v>
      </c>
      <c r="R45" s="63">
        <f t="shared" si="1"/>
        <v>0</v>
      </c>
      <c r="S45" s="63">
        <f t="shared" si="2"/>
        <v>0</v>
      </c>
      <c r="U45" s="62">
        <f>IF('[1]FK ÖN'!$E$2=0,"",'[1]FK ÖN'!Q40)</f>
        <v>0</v>
      </c>
      <c r="V45" s="62">
        <f t="shared" si="4"/>
        <v>0</v>
      </c>
      <c r="W45" s="62">
        <f>IF('[1]FK ÖN'!$E$2=0,"",'[1]FK ÖN'!S40)</f>
        <v>0</v>
      </c>
      <c r="Y45" s="88"/>
      <c r="Z45" s="88"/>
      <c r="AD45" s="88"/>
    </row>
    <row r="46" spans="1:30" s="49" customFormat="1" ht="15">
      <c r="A46" s="87" t="s">
        <v>370</v>
      </c>
      <c r="B46" s="129" t="str">
        <f>IF(('[1]FK ÖN'!C41)="","",('[1]FK ÖN'!C41))</f>
        <v>063080-0</v>
      </c>
      <c r="C46" s="129" t="str">
        <f>IF(('[1]FK ÖN'!D41)="","",('[1]FK ÖN'!D41))</f>
        <v>Vízellátással kapcsolatos közmű építés KEOP1.3.0/09-11/2012/0009</v>
      </c>
      <c r="E46" s="62">
        <f>IF('[1]FK ÖN'!$E$2=0,"",'[1]FK ÖN'!E41)</f>
        <v>0</v>
      </c>
      <c r="F46" s="62">
        <f>IF('[1]FK ÖN'!$E$2=0,"",'[1]FK ÖN'!F41)</f>
        <v>0</v>
      </c>
      <c r="G46" s="62">
        <v>815265</v>
      </c>
      <c r="H46" s="62">
        <f>IF('[1]FK ÖN'!$E$2=0,"",'[1]FK ÖN'!H41)</f>
        <v>0</v>
      </c>
      <c r="I46" s="62">
        <v>182633</v>
      </c>
      <c r="J46" s="62">
        <f>IF('[1]FK ÖN'!$E$2=0,"",'[1]FK ÖN'!J41)</f>
        <v>0</v>
      </c>
      <c r="K46" s="62">
        <f>IF('[1]FK ÖN'!$E$2=0,"",'[1]FK ÖN'!K41)</f>
        <v>0</v>
      </c>
      <c r="L46" s="62">
        <f>IF('[1]FK ÖN'!$E$2=0,"",'[1]FK ÖN'!L41)</f>
        <v>0</v>
      </c>
      <c r="M46" s="63">
        <f t="shared" si="0"/>
        <v>997898</v>
      </c>
      <c r="N46" s="62">
        <f>IF('[1]FK ÖN'!$E$2=0,"",'[1]FK ÖN'!M41)</f>
        <v>0</v>
      </c>
      <c r="O46" s="62">
        <f>IF('[1]FK ÖN'!$E$2=0,"",'[1]FK ÖN'!N41)</f>
        <v>0</v>
      </c>
      <c r="P46" s="62">
        <f>IF('[1]FK ÖN'!$E$2=0,"",'[1]FK ÖN'!O41)</f>
        <v>0</v>
      </c>
      <c r="Q46" s="62">
        <f>IF('[1]FK ÖN'!$E$2=0,"",'[1]FK ÖN'!P41)</f>
        <v>0</v>
      </c>
      <c r="R46" s="63">
        <f t="shared" si="1"/>
        <v>0</v>
      </c>
      <c r="S46" s="63">
        <f t="shared" si="2"/>
        <v>997898</v>
      </c>
      <c r="U46" s="62">
        <f>IF('[1]FK ÖN'!$E$2=0,"",'[1]FK ÖN'!Q41)</f>
        <v>0</v>
      </c>
      <c r="V46" s="62">
        <f t="shared" si="4"/>
        <v>997898</v>
      </c>
      <c r="W46" s="62">
        <f>IF('[1]FK ÖN'!$E$2=0,"",'[1]FK ÖN'!S41)</f>
        <v>0</v>
      </c>
      <c r="Y46" s="88"/>
      <c r="Z46" s="88"/>
      <c r="AD46" s="88"/>
    </row>
    <row r="47" spans="1:30" s="49" customFormat="1" ht="15">
      <c r="A47" s="87" t="s">
        <v>371</v>
      </c>
      <c r="B47" s="129" t="str">
        <f>IF(('[1]FK ÖN'!C42)="","",('[1]FK ÖN'!C42))</f>
        <v>064010-0</v>
      </c>
      <c r="C47" s="129" t="str">
        <f>IF(('[1]FK ÖN'!D42)="","",('[1]FK ÖN'!D42))</f>
        <v>Közvilágítás</v>
      </c>
      <c r="E47" s="62">
        <f>IF('[1]FK ÖN'!$E$2=0,"",'[1]FK ÖN'!E42)</f>
        <v>0</v>
      </c>
      <c r="F47" s="62">
        <f>IF('[1]FK ÖN'!$E$2=0,"",'[1]FK ÖN'!F42)</f>
        <v>0</v>
      </c>
      <c r="G47" s="62">
        <v>23235487</v>
      </c>
      <c r="H47" s="62">
        <f>IF('[1]FK ÖN'!$E$2=0,"",'[1]FK ÖN'!H42)</f>
        <v>0</v>
      </c>
      <c r="I47" s="62">
        <f>IF('[1]FK ÖN'!$E$2=0,"",'[1]FK ÖN'!I42)</f>
        <v>0</v>
      </c>
      <c r="J47" s="62">
        <f>IF('[1]FK ÖN'!$E$2=0,"",'[1]FK ÖN'!J42)</f>
        <v>0</v>
      </c>
      <c r="K47" s="62">
        <f>IF('[1]FK ÖN'!$E$2=0,"",'[1]FK ÖN'!K42)</f>
        <v>0</v>
      </c>
      <c r="L47" s="62">
        <f>IF('[1]FK ÖN'!$E$2=0,"",'[1]FK ÖN'!L42)</f>
        <v>0</v>
      </c>
      <c r="M47" s="63">
        <f t="shared" si="0"/>
        <v>23235487</v>
      </c>
      <c r="N47" s="62">
        <f>IF('[1]FK ÖN'!$E$2=0,"",'[1]FK ÖN'!M42)</f>
        <v>0</v>
      </c>
      <c r="O47" s="62">
        <f>IF('[1]FK ÖN'!$E$2=0,"",'[1]FK ÖN'!N42)</f>
        <v>0</v>
      </c>
      <c r="P47" s="62">
        <f>IF('[1]FK ÖN'!$E$2=0,"",'[1]FK ÖN'!O42)</f>
        <v>0</v>
      </c>
      <c r="Q47" s="62">
        <f>IF('[1]FK ÖN'!$E$2=0,"",'[1]FK ÖN'!P42)</f>
        <v>0</v>
      </c>
      <c r="R47" s="63">
        <f t="shared" si="1"/>
        <v>0</v>
      </c>
      <c r="S47" s="63">
        <f t="shared" si="2"/>
        <v>23235487</v>
      </c>
      <c r="U47" s="62">
        <f>IF('[1]FK ÖN'!$E$2=0,"",'[1]FK ÖN'!Q42)</f>
        <v>0</v>
      </c>
      <c r="V47" s="62">
        <f t="shared" si="4"/>
        <v>23235487</v>
      </c>
      <c r="W47" s="62">
        <f>IF('[1]FK ÖN'!$E$2=0,"",'[1]FK ÖN'!S42)</f>
        <v>0</v>
      </c>
      <c r="Y47" s="88"/>
      <c r="Z47" s="88"/>
      <c r="AD47" s="88"/>
    </row>
    <row r="48" spans="1:30" s="49" customFormat="1" ht="15">
      <c r="A48" s="87" t="s">
        <v>372</v>
      </c>
      <c r="B48" s="129" t="str">
        <f>IF(('[1]FK ÖN'!C43)="","",('[1]FK ÖN'!C43))</f>
        <v>066010-0</v>
      </c>
      <c r="C48" s="129" t="str">
        <f>IF(('[1]FK ÖN'!D43)="","",('[1]FK ÖN'!D43))</f>
        <v>Zöldterület kezelés - Kertészet</v>
      </c>
      <c r="E48" s="62">
        <f>IF('[1]FK ÖN'!$E$2=0,"",'[1]FK ÖN'!E43)</f>
        <v>0</v>
      </c>
      <c r="F48" s="62">
        <f>IF('[1]FK ÖN'!$E$2=0,"",'[1]FK ÖN'!F43)</f>
        <v>0</v>
      </c>
      <c r="G48" s="62">
        <v>14231689</v>
      </c>
      <c r="H48" s="62">
        <f>IF('[1]FK ÖN'!$E$2=0,"",'[1]FK ÖN'!H43)</f>
        <v>0</v>
      </c>
      <c r="I48" s="62">
        <f>IF('[1]FK ÖN'!$E$2=0,"",'[1]FK ÖN'!I43)</f>
        <v>0</v>
      </c>
      <c r="J48" s="62">
        <f>IF('[1]FK ÖN'!$E$2=0,"",'[1]FK ÖN'!J43)</f>
        <v>0</v>
      </c>
      <c r="K48" s="62">
        <f>IF('[1]FK ÖN'!$E$2=0,"",'[1]FK ÖN'!K43)</f>
        <v>0</v>
      </c>
      <c r="L48" s="62">
        <f>IF('[1]FK ÖN'!$E$2=0,"",'[1]FK ÖN'!L43)</f>
        <v>0</v>
      </c>
      <c r="M48" s="63">
        <f t="shared" si="0"/>
        <v>14231689</v>
      </c>
      <c r="N48" s="62">
        <f>IF('[1]FK ÖN'!$E$2=0,"",'[1]FK ÖN'!M43)</f>
        <v>0</v>
      </c>
      <c r="O48" s="62">
        <f>IF('[1]FK ÖN'!$E$2=0,"",'[1]FK ÖN'!N43)</f>
        <v>0</v>
      </c>
      <c r="P48" s="62">
        <f>IF('[1]FK ÖN'!$E$2=0,"",'[1]FK ÖN'!O43)</f>
        <v>0</v>
      </c>
      <c r="Q48" s="62">
        <f>IF('[1]FK ÖN'!$E$2=0,"",'[1]FK ÖN'!P43)</f>
        <v>0</v>
      </c>
      <c r="R48" s="63">
        <f t="shared" si="1"/>
        <v>0</v>
      </c>
      <c r="S48" s="63">
        <f t="shared" si="2"/>
        <v>14231689</v>
      </c>
      <c r="U48" s="62">
        <f>IF('[1]FK ÖN'!$E$2=0,"",'[1]FK ÖN'!Q43)</f>
        <v>0</v>
      </c>
      <c r="V48" s="62">
        <f t="shared" si="4"/>
        <v>14231689</v>
      </c>
      <c r="W48" s="62">
        <f>IF('[1]FK ÖN'!$E$2=0,"",'[1]FK ÖN'!S43)</f>
        <v>0</v>
      </c>
      <c r="Y48" s="88"/>
      <c r="Z48" s="88"/>
      <c r="AD48" s="88"/>
    </row>
    <row r="49" spans="1:30" s="49" customFormat="1" ht="15">
      <c r="A49" s="87" t="s">
        <v>373</v>
      </c>
      <c r="B49" s="129" t="str">
        <f>IF(('[1]FK ÖN'!C44)="","",('[1]FK ÖN'!C44))</f>
        <v>066020-0</v>
      </c>
      <c r="C49" s="129" t="str">
        <f>IF(('[1]FK ÖN'!D44)="","",('[1]FK ÖN'!D44))</f>
        <v>Város-, községazdálkodási egyéb szolgáltatások</v>
      </c>
      <c r="E49" s="62"/>
      <c r="F49" s="62"/>
      <c r="G49" s="62">
        <f>16663528+881135+188600</f>
        <v>17733263</v>
      </c>
      <c r="H49" s="62">
        <f>IF('[1]FK ÖN'!$E$2=0,"",'[1]FK ÖN'!H44)</f>
        <v>0</v>
      </c>
      <c r="I49" s="62">
        <f>IF('[1]FK ÖN'!$E$2=0,"",'[1]FK ÖN'!I44)</f>
        <v>0</v>
      </c>
      <c r="J49" s="62">
        <f>1866343+1878076</f>
        <v>3744419</v>
      </c>
      <c r="K49" s="62"/>
      <c r="L49" s="62">
        <f>IF('[1]FK ÖN'!$E$2=0,"",'[1]FK ÖN'!L44)</f>
        <v>0</v>
      </c>
      <c r="M49" s="63">
        <f t="shared" si="0"/>
        <v>21477682</v>
      </c>
      <c r="N49" s="62">
        <f>IF('[1]FK ÖN'!$E$2=0,"",'[1]FK ÖN'!M44)</f>
        <v>0</v>
      </c>
      <c r="O49" s="62">
        <f>IF('[1]FK ÖN'!$E$2=0,"",'[1]FK ÖN'!N44)</f>
        <v>0</v>
      </c>
      <c r="P49" s="62">
        <f>IF('[1]FK ÖN'!$E$2=0,"",'[1]FK ÖN'!O44)</f>
        <v>0</v>
      </c>
      <c r="Q49" s="62">
        <f>IF('[1]FK ÖN'!$E$2=0,"",'[1]FK ÖN'!P44)</f>
        <v>0</v>
      </c>
      <c r="R49" s="63">
        <f t="shared" si="1"/>
        <v>0</v>
      </c>
      <c r="S49" s="63">
        <f t="shared" si="2"/>
        <v>21477682</v>
      </c>
      <c r="U49" s="62">
        <f>IF('[1]FK ÖN'!$E$2=0,"",'[1]FK ÖN'!Q44)</f>
        <v>0</v>
      </c>
      <c r="V49" s="62">
        <f>S49-W49</f>
        <v>19411006</v>
      </c>
      <c r="W49" s="62">
        <v>2066676</v>
      </c>
      <c r="Y49" s="88"/>
      <c r="Z49" s="88"/>
      <c r="AD49" s="88"/>
    </row>
    <row r="50" spans="1:30" s="49" customFormat="1" ht="15">
      <c r="A50" s="87" t="s">
        <v>374</v>
      </c>
      <c r="B50" s="129" t="str">
        <f>IF(('[1]FK ÖN'!C45)="","",('[1]FK ÖN'!C45))</f>
        <v>066020-10</v>
      </c>
      <c r="C50" s="129" t="str">
        <f>IF(('[1]FK ÖN'!D45)="","",('[1]FK ÖN'!D45))</f>
        <v>Közvetített szolgáltatások ÁH-on belül</v>
      </c>
      <c r="E50" s="62">
        <f>IF('[1]FK ÖN'!$E$2=0,"",'[1]FK ÖN'!E45)</f>
        <v>0</v>
      </c>
      <c r="F50" s="62">
        <f>IF('[1]FK ÖN'!$E$2=0,"",'[1]FK ÖN'!F45)</f>
        <v>0</v>
      </c>
      <c r="G50" s="62">
        <v>3691158</v>
      </c>
      <c r="H50" s="62">
        <f>IF('[1]FK ÖN'!$E$2=0,"",'[1]FK ÖN'!H45)</f>
        <v>0</v>
      </c>
      <c r="I50" s="62">
        <f>IF('[1]FK ÖN'!$E$2=0,"",'[1]FK ÖN'!I45)</f>
        <v>0</v>
      </c>
      <c r="J50" s="62">
        <f>IF('[1]FK ÖN'!$E$2=0,"",'[1]FK ÖN'!J45)</f>
        <v>0</v>
      </c>
      <c r="K50" s="62">
        <f>IF('[1]FK ÖN'!$E$2=0,"",'[1]FK ÖN'!K45)</f>
        <v>0</v>
      </c>
      <c r="L50" s="62">
        <f>IF('[1]FK ÖN'!$E$2=0,"",'[1]FK ÖN'!L45)</f>
        <v>0</v>
      </c>
      <c r="M50" s="63">
        <f t="shared" si="0"/>
        <v>3691158</v>
      </c>
      <c r="N50" s="62">
        <f>IF('[1]FK ÖN'!$E$2=0,"",'[1]FK ÖN'!M45)</f>
        <v>0</v>
      </c>
      <c r="O50" s="62">
        <f>IF('[1]FK ÖN'!$E$2=0,"",'[1]FK ÖN'!N45)</f>
        <v>0</v>
      </c>
      <c r="P50" s="62">
        <f>IF('[1]FK ÖN'!$E$2=0,"",'[1]FK ÖN'!O45)</f>
        <v>0</v>
      </c>
      <c r="Q50" s="62">
        <f>IF('[1]FK ÖN'!$E$2=0,"",'[1]FK ÖN'!P45)</f>
        <v>0</v>
      </c>
      <c r="R50" s="63">
        <f t="shared" si="1"/>
        <v>0</v>
      </c>
      <c r="S50" s="63">
        <f t="shared" si="2"/>
        <v>3691158</v>
      </c>
      <c r="U50" s="62">
        <f>IF('[1]FK ÖN'!$E$2=0,"",'[1]FK ÖN'!Q45)</f>
        <v>0</v>
      </c>
      <c r="V50" s="62">
        <f>IF('[1]FK ÖN'!$E$2=0,"",'[1]FK ÖN'!R45)</f>
        <v>0</v>
      </c>
      <c r="W50" s="62">
        <f>S50</f>
        <v>3691158</v>
      </c>
      <c r="Y50" s="88"/>
      <c r="Z50" s="88"/>
      <c r="AD50" s="88"/>
    </row>
    <row r="51" spans="1:30" s="49" customFormat="1" ht="15">
      <c r="A51" s="87" t="s">
        <v>375</v>
      </c>
      <c r="B51" s="129" t="str">
        <f>IF(('[1]FK ÖN'!C46)="","",('[1]FK ÖN'!C46))</f>
        <v>066020-101</v>
      </c>
      <c r="C51" s="129" t="str">
        <f>IF(('[1]FK ÖN'!D46)="","",('[1]FK ÖN'!D46))</f>
        <v>Városi játszótéren WC kialakítása</v>
      </c>
      <c r="E51" s="62">
        <f>IF('[1]FK ÖN'!$E$2=0,"",'[1]FK ÖN'!E46)</f>
        <v>0</v>
      </c>
      <c r="F51" s="62">
        <f>IF('[1]FK ÖN'!$E$2=0,"",'[1]FK ÖN'!F46)</f>
        <v>0</v>
      </c>
      <c r="G51" s="62">
        <f>IF('[1]FK ÖN'!$E$2=0,"",'[1]FK ÖN'!G46)</f>
        <v>0</v>
      </c>
      <c r="H51" s="62">
        <f>IF('[1]FK ÖN'!$E$2=0,"",'[1]FK ÖN'!H46)</f>
        <v>0</v>
      </c>
      <c r="I51" s="62">
        <f>IF('[1]FK ÖN'!$E$2=0,"",'[1]FK ÖN'!I46)</f>
        <v>0</v>
      </c>
      <c r="J51" s="62">
        <v>453561</v>
      </c>
      <c r="K51" s="62">
        <f>IF('[1]FK ÖN'!$E$2=0,"",'[1]FK ÖN'!K46)</f>
        <v>0</v>
      </c>
      <c r="L51" s="62">
        <f>IF('[1]FK ÖN'!$E$2=0,"",'[1]FK ÖN'!L46)</f>
        <v>0</v>
      </c>
      <c r="M51" s="63">
        <f t="shared" si="0"/>
        <v>453561</v>
      </c>
      <c r="N51" s="62">
        <f>IF('[1]FK ÖN'!$E$2=0,"",'[1]FK ÖN'!M46)</f>
        <v>0</v>
      </c>
      <c r="O51" s="62">
        <f>IF('[1]FK ÖN'!$E$2=0,"",'[1]FK ÖN'!N46)</f>
        <v>0</v>
      </c>
      <c r="P51" s="62">
        <f>IF('[1]FK ÖN'!$E$2=0,"",'[1]FK ÖN'!O46)</f>
        <v>0</v>
      </c>
      <c r="Q51" s="62">
        <f>IF('[1]FK ÖN'!$E$2=0,"",'[1]FK ÖN'!P46)</f>
        <v>0</v>
      </c>
      <c r="R51" s="63">
        <f t="shared" si="1"/>
        <v>0</v>
      </c>
      <c r="S51" s="63">
        <f t="shared" si="2"/>
        <v>453561</v>
      </c>
      <c r="U51" s="62">
        <f>IF('[1]FK ÖN'!$E$2=0,"",'[1]FK ÖN'!Q46)</f>
        <v>0</v>
      </c>
      <c r="V51" s="62">
        <f>S51</f>
        <v>453561</v>
      </c>
      <c r="W51" s="62">
        <f>IF('[1]FK ÖN'!$E$2=0,"",'[1]FK ÖN'!S46)</f>
        <v>0</v>
      </c>
      <c r="Y51" s="88"/>
      <c r="Z51" s="88"/>
      <c r="AD51" s="88"/>
    </row>
    <row r="52" spans="1:30" s="49" customFormat="1" ht="15">
      <c r="A52" s="87" t="s">
        <v>376</v>
      </c>
      <c r="B52" s="129" t="str">
        <f>IF(('[1]FK ÖN'!C47)="","",('[1]FK ÖN'!C47))</f>
        <v>066020-102</v>
      </c>
      <c r="C52" s="129" t="str">
        <f>IF(('[1]FK ÖN'!D47)="","",('[1]FK ÖN'!D47))</f>
        <v>Városháza energetikai korszerűsítése</v>
      </c>
      <c r="E52" s="62">
        <f>IF('[1]FK ÖN'!$E$2=0,"",'[1]FK ÖN'!E47)</f>
        <v>0</v>
      </c>
      <c r="F52" s="62">
        <f>IF('[1]FK ÖN'!$E$2=0,"",'[1]FK ÖN'!F47)</f>
        <v>0</v>
      </c>
      <c r="G52" s="62">
        <f>IF('[1]FK ÖN'!$E$2=0,"",'[1]FK ÖN'!G47)</f>
        <v>0</v>
      </c>
      <c r="H52" s="62">
        <f>IF('[1]FK ÖN'!$E$2=0,"",'[1]FK ÖN'!H47)</f>
        <v>0</v>
      </c>
      <c r="I52" s="62">
        <f>IF('[1]FK ÖN'!$E$2=0,"",'[1]FK ÖN'!I47)</f>
        <v>0</v>
      </c>
      <c r="J52" s="62"/>
      <c r="K52" s="62">
        <f>IF('[1]FK ÖN'!$E$2=0,"",'[1]FK ÖN'!K47)</f>
        <v>0</v>
      </c>
      <c r="L52" s="62">
        <f>IF('[1]FK ÖN'!$E$2=0,"",'[1]FK ÖN'!L47)</f>
        <v>0</v>
      </c>
      <c r="M52" s="63">
        <f t="shared" si="0"/>
        <v>0</v>
      </c>
      <c r="N52" s="62">
        <f>IF('[1]FK ÖN'!$E$2=0,"",'[1]FK ÖN'!M47)</f>
        <v>0</v>
      </c>
      <c r="O52" s="62">
        <f>IF('[1]FK ÖN'!$E$2=0,"",'[1]FK ÖN'!N47)</f>
        <v>0</v>
      </c>
      <c r="P52" s="62">
        <f>IF('[1]FK ÖN'!$E$2=0,"",'[1]FK ÖN'!O47)</f>
        <v>0</v>
      </c>
      <c r="Q52" s="62">
        <f>IF('[1]FK ÖN'!$E$2=0,"",'[1]FK ÖN'!P47)</f>
        <v>0</v>
      </c>
      <c r="R52" s="63">
        <f t="shared" si="1"/>
        <v>0</v>
      </c>
      <c r="S52" s="63">
        <f t="shared" si="2"/>
        <v>0</v>
      </c>
      <c r="U52" s="62">
        <f>IF('[1]FK ÖN'!$E$2=0,"",'[1]FK ÖN'!Q47)</f>
        <v>0</v>
      </c>
      <c r="V52" s="62">
        <f>S52</f>
        <v>0</v>
      </c>
      <c r="W52" s="62">
        <f>IF('[1]FK ÖN'!$E$2=0,"",'[1]FK ÖN'!S47)</f>
        <v>0</v>
      </c>
      <c r="Y52" s="88"/>
      <c r="Z52" s="88"/>
      <c r="AD52" s="88"/>
    </row>
    <row r="53" spans="1:30" s="49" customFormat="1" ht="15">
      <c r="A53" s="87" t="s">
        <v>377</v>
      </c>
      <c r="B53" s="129" t="str">
        <f>IF(('[1]FK ÖN'!C48)="","",('[1]FK ÖN'!C48))</f>
        <v>066020-103</v>
      </c>
      <c r="C53" s="129" t="str">
        <f>IF(('[1]FK ÖN'!D48)="","",('[1]FK ÖN'!D48))</f>
        <v>Hulladékgyűjtő szigetek kialakítása</v>
      </c>
      <c r="E53" s="62">
        <f>IF('[1]FK ÖN'!$E$2=0,"",'[1]FK ÖN'!E48)</f>
        <v>0</v>
      </c>
      <c r="F53" s="62">
        <f>IF('[1]FK ÖN'!$E$2=0,"",'[1]FK ÖN'!F48)</f>
        <v>0</v>
      </c>
      <c r="G53" s="62">
        <f>IF('[1]FK ÖN'!$E$2=0,"",'[1]FK ÖN'!G48)</f>
        <v>0</v>
      </c>
      <c r="H53" s="62">
        <f>IF('[1]FK ÖN'!$E$2=0,"",'[1]FK ÖN'!H48)</f>
        <v>0</v>
      </c>
      <c r="I53" s="62">
        <f>IF('[1]FK ÖN'!$E$2=0,"",'[1]FK ÖN'!I48)</f>
        <v>0</v>
      </c>
      <c r="J53" s="62"/>
      <c r="K53" s="62">
        <f>IF('[1]FK ÖN'!$E$2=0,"",'[1]FK ÖN'!K48)</f>
        <v>0</v>
      </c>
      <c r="L53" s="62">
        <f>IF('[1]FK ÖN'!$E$2=0,"",'[1]FK ÖN'!L48)</f>
        <v>0</v>
      </c>
      <c r="M53" s="63">
        <f t="shared" si="0"/>
        <v>0</v>
      </c>
      <c r="N53" s="62">
        <f>IF('[1]FK ÖN'!$E$2=0,"",'[1]FK ÖN'!M48)</f>
        <v>0</v>
      </c>
      <c r="O53" s="62">
        <f>IF('[1]FK ÖN'!$E$2=0,"",'[1]FK ÖN'!N48)</f>
        <v>0</v>
      </c>
      <c r="P53" s="62">
        <f>IF('[1]FK ÖN'!$E$2=0,"",'[1]FK ÖN'!O48)</f>
        <v>0</v>
      </c>
      <c r="Q53" s="62">
        <f>IF('[1]FK ÖN'!$E$2=0,"",'[1]FK ÖN'!P48)</f>
        <v>0</v>
      </c>
      <c r="R53" s="63">
        <f t="shared" si="1"/>
        <v>0</v>
      </c>
      <c r="S53" s="63">
        <f t="shared" si="2"/>
        <v>0</v>
      </c>
      <c r="U53" s="62">
        <f>IF('[1]FK ÖN'!$E$2=0,"",'[1]FK ÖN'!Q48)</f>
        <v>0</v>
      </c>
      <c r="V53" s="62">
        <f>S53</f>
        <v>0</v>
      </c>
      <c r="W53" s="62">
        <f>IF('[1]FK ÖN'!$E$2=0,"",'[1]FK ÖN'!S48)</f>
        <v>0</v>
      </c>
      <c r="Y53" s="88"/>
      <c r="Z53" s="88"/>
      <c r="AD53" s="88"/>
    </row>
    <row r="54" spans="1:30" s="49" customFormat="1" ht="15">
      <c r="A54" s="87" t="s">
        <v>378</v>
      </c>
      <c r="B54" s="129" t="str">
        <f>IF(('[1]FK ÖN'!C49)="","",('[1]FK ÖN'!C49))</f>
        <v>066020-104</v>
      </c>
      <c r="C54" s="129" t="str">
        <f>IF(('[1]FK ÖN'!D49)="","",('[1]FK ÖN'!D49))</f>
        <v>Luther tér 1. Sportcsarnok világítás cseréje pályázat</v>
      </c>
      <c r="E54" s="62">
        <f>IF('[1]FK ÖN'!$E$2=0,"",'[1]FK ÖN'!E49)</f>
        <v>0</v>
      </c>
      <c r="F54" s="62">
        <f>IF('[1]FK ÖN'!$E$2=0,"",'[1]FK ÖN'!F49)</f>
        <v>0</v>
      </c>
      <c r="G54" s="62">
        <f>IF('[1]FK ÖN'!$E$2=0,"",'[1]FK ÖN'!G49)</f>
        <v>0</v>
      </c>
      <c r="H54" s="62">
        <f>IF('[1]FK ÖN'!$E$2=0,"",'[1]FK ÖN'!H49)</f>
        <v>0</v>
      </c>
      <c r="I54" s="62">
        <f>IF('[1]FK ÖN'!$E$2=0,"",'[1]FK ÖN'!I49)</f>
        <v>0</v>
      </c>
      <c r="J54" s="62">
        <f>IF('[1]FK ÖN'!$E$2=0,"",'[1]FK ÖN'!J49)</f>
        <v>0</v>
      </c>
      <c r="K54" s="62"/>
      <c r="L54" s="62">
        <f>IF('[1]FK ÖN'!$E$2=0,"",'[1]FK ÖN'!L49)</f>
        <v>0</v>
      </c>
      <c r="M54" s="63">
        <f t="shared" si="0"/>
        <v>0</v>
      </c>
      <c r="N54" s="62">
        <f>IF('[1]FK ÖN'!$E$2=0,"",'[1]FK ÖN'!M49)</f>
        <v>0</v>
      </c>
      <c r="O54" s="62">
        <f>IF('[1]FK ÖN'!$E$2=0,"",'[1]FK ÖN'!N49)</f>
        <v>0</v>
      </c>
      <c r="P54" s="62">
        <f>IF('[1]FK ÖN'!$E$2=0,"",'[1]FK ÖN'!O49)</f>
        <v>0</v>
      </c>
      <c r="Q54" s="62">
        <f>IF('[1]FK ÖN'!$E$2=0,"",'[1]FK ÖN'!P49)</f>
        <v>0</v>
      </c>
      <c r="R54" s="63">
        <f t="shared" si="1"/>
        <v>0</v>
      </c>
      <c r="S54" s="63">
        <f t="shared" si="2"/>
        <v>0</v>
      </c>
      <c r="U54" s="62">
        <f>IF('[1]FK ÖN'!$E$2=0,"",'[1]FK ÖN'!Q49)</f>
        <v>0</v>
      </c>
      <c r="V54" s="62">
        <f>S54</f>
        <v>0</v>
      </c>
      <c r="W54" s="62">
        <f>IF('[1]FK ÖN'!$E$2=0,"",'[1]FK ÖN'!S49)</f>
        <v>0</v>
      </c>
      <c r="Y54" s="88"/>
      <c r="Z54" s="88"/>
      <c r="AD54" s="88"/>
    </row>
    <row r="55" spans="1:30" s="49" customFormat="1" ht="15">
      <c r="A55" s="87" t="s">
        <v>379</v>
      </c>
      <c r="B55" s="129" t="str">
        <f>IF(('[1]FK ÖN'!C50)="","",('[1]FK ÖN'!C50))</f>
        <v>066020-105</v>
      </c>
      <c r="C55" s="129" t="str">
        <f>IF(('[1]FK ÖN'!D50)="","",('[1]FK ÖN'!D50))</f>
        <v>HelpyNet kapcsolattartó rendszer</v>
      </c>
      <c r="E55" s="62">
        <f>IF('[1]FK ÖN'!$E$2=0,"",'[1]FK ÖN'!E50)</f>
        <v>0</v>
      </c>
      <c r="F55" s="62">
        <f>IF('[1]FK ÖN'!$E$2=0,"",'[1]FK ÖN'!F50)</f>
        <v>0</v>
      </c>
      <c r="G55" s="62">
        <v>1600200</v>
      </c>
      <c r="H55" s="62">
        <f>IF('[1]FK ÖN'!$E$2=0,"",'[1]FK ÖN'!H50)</f>
        <v>0</v>
      </c>
      <c r="I55" s="62">
        <f>IF('[1]FK ÖN'!$E$2=0,"",'[1]FK ÖN'!I50)</f>
        <v>0</v>
      </c>
      <c r="J55" s="62">
        <f>IF('[1]FK ÖN'!$E$2=0,"",'[1]FK ÖN'!J50)</f>
        <v>0</v>
      </c>
      <c r="K55" s="62">
        <f>IF('[1]FK ÖN'!$E$2=0,"",'[1]FK ÖN'!K50)</f>
        <v>0</v>
      </c>
      <c r="L55" s="62">
        <f>IF('[1]FK ÖN'!$E$2=0,"",'[1]FK ÖN'!L50)</f>
        <v>0</v>
      </c>
      <c r="M55" s="63">
        <f t="shared" si="0"/>
        <v>1600200</v>
      </c>
      <c r="N55" s="62">
        <f>IF('[1]FK ÖN'!$E$2=0,"",'[1]FK ÖN'!M50)</f>
        <v>0</v>
      </c>
      <c r="O55" s="62">
        <f>IF('[1]FK ÖN'!$E$2=0,"",'[1]FK ÖN'!N50)</f>
        <v>0</v>
      </c>
      <c r="P55" s="62">
        <f>IF('[1]FK ÖN'!$E$2=0,"",'[1]FK ÖN'!O50)</f>
        <v>0</v>
      </c>
      <c r="Q55" s="62">
        <f>IF('[1]FK ÖN'!$E$2=0,"",'[1]FK ÖN'!P50)</f>
        <v>0</v>
      </c>
      <c r="R55" s="63">
        <f t="shared" si="1"/>
        <v>0</v>
      </c>
      <c r="S55" s="63">
        <f t="shared" si="2"/>
        <v>1600200</v>
      </c>
      <c r="U55" s="62">
        <f>IF('[1]FK ÖN'!$E$2=0,"",'[1]FK ÖN'!Q50)</f>
        <v>0</v>
      </c>
      <c r="V55" s="62">
        <f>IF('[1]FK ÖN'!$E$2=0,"",'[1]FK ÖN'!R50)</f>
        <v>0</v>
      </c>
      <c r="W55" s="62">
        <f>S55</f>
        <v>1600200</v>
      </c>
      <c r="Y55" s="88"/>
      <c r="Z55" s="88"/>
      <c r="AD55" s="88"/>
    </row>
    <row r="56" spans="1:30" s="49" customFormat="1" ht="15">
      <c r="A56" s="87" t="s">
        <v>380</v>
      </c>
      <c r="B56" s="129" t="str">
        <f>IF(('[1]FK ÖN'!C51)="","",('[1]FK ÖN'!C51))</f>
        <v>066020-107</v>
      </c>
      <c r="C56" s="129" t="str">
        <f>IF(('[1]FK ÖN'!D51)="","",('[1]FK ÖN'!D51))</f>
        <v>A mezőberényi Világháborús hősi emlékmű felújítása</v>
      </c>
      <c r="E56" s="62">
        <f>IF('[1]FK ÖN'!$E$2=0,"",'[1]FK ÖN'!E51)</f>
        <v>0</v>
      </c>
      <c r="F56" s="62">
        <f>IF('[1]FK ÖN'!$E$2=0,"",'[1]FK ÖN'!F51)</f>
        <v>0</v>
      </c>
      <c r="G56" s="62">
        <f>IF('[1]FK ÖN'!$E$2=0,"",'[1]FK ÖN'!G51)</f>
        <v>0</v>
      </c>
      <c r="H56" s="62">
        <f>IF('[1]FK ÖN'!$E$2=0,"",'[1]FK ÖN'!H51)</f>
        <v>0</v>
      </c>
      <c r="I56" s="62">
        <f>IF('[1]FK ÖN'!$E$2=0,"",'[1]FK ÖN'!I51)</f>
        <v>0</v>
      </c>
      <c r="J56" s="62">
        <f>IF('[1]FK ÖN'!$E$2=0,"",'[1]FK ÖN'!J51)</f>
        <v>0</v>
      </c>
      <c r="K56" s="62">
        <v>1993900</v>
      </c>
      <c r="L56" s="62">
        <f>IF('[1]FK ÖN'!$E$2=0,"",'[1]FK ÖN'!L51)</f>
        <v>0</v>
      </c>
      <c r="M56" s="63">
        <f t="shared" si="0"/>
        <v>1993900</v>
      </c>
      <c r="N56" s="62">
        <f>IF('[1]FK ÖN'!$E$2=0,"",'[1]FK ÖN'!M51)</f>
        <v>0</v>
      </c>
      <c r="O56" s="62">
        <f>IF('[1]FK ÖN'!$E$2=0,"",'[1]FK ÖN'!N51)</f>
        <v>0</v>
      </c>
      <c r="P56" s="62">
        <f>IF('[1]FK ÖN'!$E$2=0,"",'[1]FK ÖN'!O51)</f>
        <v>0</v>
      </c>
      <c r="Q56" s="62">
        <f>IF('[1]FK ÖN'!$E$2=0,"",'[1]FK ÖN'!P51)</f>
        <v>0</v>
      </c>
      <c r="R56" s="63">
        <f t="shared" si="1"/>
        <v>0</v>
      </c>
      <c r="S56" s="63">
        <f t="shared" si="2"/>
        <v>1993900</v>
      </c>
      <c r="U56" s="62">
        <f>IF('[1]FK ÖN'!$E$2=0,"",'[1]FK ÖN'!Q51)</f>
        <v>0</v>
      </c>
      <c r="V56" s="62">
        <f>IF('[1]FK ÖN'!$E$2=0,"",'[1]FK ÖN'!R51)</f>
        <v>0</v>
      </c>
      <c r="W56" s="62">
        <f>S56</f>
        <v>1993900</v>
      </c>
      <c r="Y56" s="88"/>
      <c r="Z56" s="88"/>
      <c r="AD56" s="88"/>
    </row>
    <row r="57" spans="1:30" s="49" customFormat="1" ht="15">
      <c r="A57" s="87" t="s">
        <v>381</v>
      </c>
      <c r="B57" s="129" t="str">
        <f>IF(('[1]FK ÖN'!C52)="","",('[1]FK ÖN'!C52))</f>
        <v>066020-108</v>
      </c>
      <c r="C57" s="129" t="str">
        <f>IF(('[1]FK ÖN'!D52)="","",('[1]FK ÖN'!D52))</f>
        <v>Víziközmű rendszer műszaki állapot javítása pályázat</v>
      </c>
      <c r="E57" s="62">
        <f>IF('[1]FK ÖN'!$E$2=0,"",'[1]FK ÖN'!E52)</f>
        <v>0</v>
      </c>
      <c r="F57" s="62">
        <f>IF('[1]FK ÖN'!$E$2=0,"",'[1]FK ÖN'!F52)</f>
        <v>0</v>
      </c>
      <c r="G57" s="62">
        <f>IF('[1]FK ÖN'!$E$2=0,"",'[1]FK ÖN'!G52)</f>
        <v>0</v>
      </c>
      <c r="H57" s="62">
        <f>IF('[1]FK ÖN'!$E$2=0,"",'[1]FK ÖN'!H52)</f>
        <v>0</v>
      </c>
      <c r="I57" s="62">
        <f>IF('[1]FK ÖN'!$E$2=0,"",'[1]FK ÖN'!I52)</f>
        <v>0</v>
      </c>
      <c r="J57" s="62">
        <f>IF('[1]FK ÖN'!$E$2=0,"",'[1]FK ÖN'!J52)</f>
        <v>0</v>
      </c>
      <c r="K57" s="62"/>
      <c r="L57" s="62">
        <f>IF('[1]FK ÖN'!$E$2=0,"",'[1]FK ÖN'!L52)</f>
        <v>0</v>
      </c>
      <c r="M57" s="63">
        <f t="shared" si="0"/>
        <v>0</v>
      </c>
      <c r="N57" s="62">
        <f>IF('[1]FK ÖN'!$E$2=0,"",'[1]FK ÖN'!M52)</f>
        <v>0</v>
      </c>
      <c r="O57" s="62">
        <f>IF('[1]FK ÖN'!$E$2=0,"",'[1]FK ÖN'!N52)</f>
        <v>0</v>
      </c>
      <c r="P57" s="62">
        <f>IF('[1]FK ÖN'!$E$2=0,"",'[1]FK ÖN'!O52)</f>
        <v>0</v>
      </c>
      <c r="Q57" s="62">
        <f>IF('[1]FK ÖN'!$E$2=0,"",'[1]FK ÖN'!P52)</f>
        <v>0</v>
      </c>
      <c r="R57" s="63">
        <f t="shared" si="1"/>
        <v>0</v>
      </c>
      <c r="S57" s="63">
        <f t="shared" si="2"/>
        <v>0</v>
      </c>
      <c r="U57" s="62">
        <f>IF('[1]FK ÖN'!$E$2=0,"",'[1]FK ÖN'!Q52)</f>
        <v>0</v>
      </c>
      <c r="V57" s="62">
        <f>S57</f>
        <v>0</v>
      </c>
      <c r="W57" s="62">
        <f>IF('[1]FK ÖN'!$E$2=0,"",'[1]FK ÖN'!S52)</f>
        <v>0</v>
      </c>
      <c r="Y57" s="88"/>
      <c r="Z57" s="88"/>
      <c r="AD57" s="88"/>
    </row>
    <row r="58" spans="1:30" s="49" customFormat="1" ht="15">
      <c r="A58" s="87" t="s">
        <v>382</v>
      </c>
      <c r="B58" s="129" t="str">
        <f>IF(('[1]FK ÖN'!C53)="","",('[1]FK ÖN'!C53))</f>
        <v>066020-109</v>
      </c>
      <c r="C58" s="129" t="str">
        <f>IF(('[1]FK ÖN'!D53)="","",('[1]FK ÖN'!D53))</f>
        <v>Energia takarékos berendezések beszerzése, technológiák alkalmazása pályázat</v>
      </c>
      <c r="E58" s="62">
        <f>IF('[1]FK ÖN'!$E$2=0,"",'[1]FK ÖN'!E53)</f>
        <v>0</v>
      </c>
      <c r="F58" s="62">
        <f>IF('[1]FK ÖN'!$E$2=0,"",'[1]FK ÖN'!F53)</f>
        <v>0</v>
      </c>
      <c r="G58" s="62">
        <f>IF('[1]FK ÖN'!$E$2=0,"",'[1]FK ÖN'!G53)</f>
        <v>0</v>
      </c>
      <c r="H58" s="62">
        <f>IF('[1]FK ÖN'!$E$2=0,"",'[1]FK ÖN'!H53)</f>
        <v>0</v>
      </c>
      <c r="I58" s="62">
        <f>IF('[1]FK ÖN'!$E$2=0,"",'[1]FK ÖN'!I53)</f>
        <v>0</v>
      </c>
      <c r="J58" s="62"/>
      <c r="K58" s="62">
        <f>IF('[1]FK ÖN'!$E$2=0,"",'[1]FK ÖN'!K53)</f>
        <v>0</v>
      </c>
      <c r="L58" s="62">
        <f>IF('[1]FK ÖN'!$E$2=0,"",'[1]FK ÖN'!L53)</f>
        <v>0</v>
      </c>
      <c r="M58" s="63">
        <f t="shared" si="0"/>
        <v>0</v>
      </c>
      <c r="N58" s="62">
        <f>IF('[1]FK ÖN'!$E$2=0,"",'[1]FK ÖN'!M53)</f>
        <v>0</v>
      </c>
      <c r="O58" s="62">
        <f>IF('[1]FK ÖN'!$E$2=0,"",'[1]FK ÖN'!N53)</f>
        <v>0</v>
      </c>
      <c r="P58" s="62">
        <f>IF('[1]FK ÖN'!$E$2=0,"",'[1]FK ÖN'!O53)</f>
        <v>0</v>
      </c>
      <c r="Q58" s="62">
        <f>IF('[1]FK ÖN'!$E$2=0,"",'[1]FK ÖN'!P53)</f>
        <v>0</v>
      </c>
      <c r="R58" s="63">
        <f t="shared" si="1"/>
        <v>0</v>
      </c>
      <c r="S58" s="63">
        <f t="shared" si="2"/>
        <v>0</v>
      </c>
      <c r="U58" s="62">
        <f>IF('[1]FK ÖN'!$E$2=0,"",'[1]FK ÖN'!Q53)</f>
        <v>0</v>
      </c>
      <c r="V58" s="62">
        <f>S58</f>
        <v>0</v>
      </c>
      <c r="W58" s="62">
        <f>IF('[1]FK ÖN'!$E$2=0,"",'[1]FK ÖN'!S53)</f>
        <v>0</v>
      </c>
      <c r="Y58" s="88"/>
      <c r="Z58" s="88"/>
      <c r="AD58" s="88"/>
    </row>
    <row r="59" spans="1:30" s="49" customFormat="1" ht="15">
      <c r="A59" s="87" t="s">
        <v>383</v>
      </c>
      <c r="B59" s="129" t="str">
        <f>IF(('[1]FK ÖN'!C54)="","",('[1]FK ÖN'!C54))</f>
        <v>066020-11</v>
      </c>
      <c r="C59" s="129" t="str">
        <f>IF(('[1]FK ÖN'!D54)="","",('[1]FK ÖN'!D54))</f>
        <v>Közvetített szolgáltatások ÁH-on kívül</v>
      </c>
      <c r="E59" s="62">
        <f>IF('[1]FK ÖN'!$E$2=0,"",'[1]FK ÖN'!E54)</f>
        <v>0</v>
      </c>
      <c r="F59" s="62">
        <f>IF('[1]FK ÖN'!$E$2=0,"",'[1]FK ÖN'!F54)</f>
        <v>0</v>
      </c>
      <c r="G59" s="62">
        <v>2097327</v>
      </c>
      <c r="H59" s="62">
        <f>IF('[1]FK ÖN'!$E$2=0,"",'[1]FK ÖN'!H54)</f>
        <v>0</v>
      </c>
      <c r="I59" s="62">
        <f>IF('[1]FK ÖN'!$E$2=0,"",'[1]FK ÖN'!I54)</f>
        <v>0</v>
      </c>
      <c r="J59" s="62">
        <f>IF('[1]FK ÖN'!$E$2=0,"",'[1]FK ÖN'!J54)</f>
        <v>0</v>
      </c>
      <c r="K59" s="62">
        <f>IF('[1]FK ÖN'!$E$2=0,"",'[1]FK ÖN'!K54)</f>
        <v>0</v>
      </c>
      <c r="L59" s="62">
        <f>IF('[1]FK ÖN'!$E$2=0,"",'[1]FK ÖN'!L54)</f>
        <v>0</v>
      </c>
      <c r="M59" s="63">
        <f t="shared" si="0"/>
        <v>2097327</v>
      </c>
      <c r="N59" s="62">
        <f>IF('[1]FK ÖN'!$E$2=0,"",'[1]FK ÖN'!M54)</f>
        <v>0</v>
      </c>
      <c r="O59" s="62">
        <f>IF('[1]FK ÖN'!$E$2=0,"",'[1]FK ÖN'!N54)</f>
        <v>0</v>
      </c>
      <c r="P59" s="62">
        <f>IF('[1]FK ÖN'!$E$2=0,"",'[1]FK ÖN'!O54)</f>
        <v>0</v>
      </c>
      <c r="Q59" s="62">
        <f>IF('[1]FK ÖN'!$E$2=0,"",'[1]FK ÖN'!P54)</f>
        <v>0</v>
      </c>
      <c r="R59" s="63">
        <f t="shared" si="1"/>
        <v>0</v>
      </c>
      <c r="S59" s="63">
        <f t="shared" si="2"/>
        <v>2097327</v>
      </c>
      <c r="U59" s="62">
        <f>IF('[1]FK ÖN'!$E$2=0,"",'[1]FK ÖN'!Q54)</f>
        <v>0</v>
      </c>
      <c r="V59" s="62">
        <f>IF('[1]FK ÖN'!$E$2=0,"",'[1]FK ÖN'!R54)</f>
        <v>0</v>
      </c>
      <c r="W59" s="62">
        <f>S59</f>
        <v>2097327</v>
      </c>
      <c r="Y59" s="88"/>
      <c r="Z59" s="88"/>
      <c r="AD59" s="88"/>
    </row>
    <row r="60" spans="1:30" s="49" customFormat="1" ht="15">
      <c r="A60" s="87" t="s">
        <v>384</v>
      </c>
      <c r="B60" s="129" t="str">
        <f>IF(('[1]FK ÖN'!C55)="","",('[1]FK ÖN'!C55))</f>
        <v>066020-36</v>
      </c>
      <c r="C60" s="129" t="str">
        <f>IF(('[1]FK ÖN'!D55)="","",('[1]FK ÖN'!D55))</f>
        <v>Mezőberényi termálfűtési rendszer üzemeltetése</v>
      </c>
      <c r="E60" s="62">
        <f>IF('[1]FK ÖN'!$E$2=0,"",'[1]FK ÖN'!E55)</f>
        <v>0</v>
      </c>
      <c r="F60" s="62">
        <f>IF('[1]FK ÖN'!$E$2=0,"",'[1]FK ÖN'!F55)</f>
        <v>0</v>
      </c>
      <c r="G60" s="62">
        <v>1223103</v>
      </c>
      <c r="H60" s="62">
        <f>IF('[1]FK ÖN'!$E$2=0,"",'[1]FK ÖN'!H55)</f>
        <v>0</v>
      </c>
      <c r="I60" s="62">
        <f>IF('[1]FK ÖN'!$E$2=0,"",'[1]FK ÖN'!I55)</f>
        <v>0</v>
      </c>
      <c r="J60" s="62">
        <f>IF('[1]FK ÖN'!$E$2=0,"",'[1]FK ÖN'!J55)</f>
        <v>0</v>
      </c>
      <c r="K60" s="62">
        <f>IF('[1]FK ÖN'!$E$2=0,"",'[1]FK ÖN'!K55)</f>
        <v>0</v>
      </c>
      <c r="L60" s="62">
        <f>IF('[1]FK ÖN'!$E$2=0,"",'[1]FK ÖN'!L55)</f>
        <v>0</v>
      </c>
      <c r="M60" s="63">
        <f t="shared" si="0"/>
        <v>1223103</v>
      </c>
      <c r="N60" s="62">
        <f>IF('[1]FK ÖN'!$E$2=0,"",'[1]FK ÖN'!M55)</f>
        <v>0</v>
      </c>
      <c r="O60" s="62">
        <f>IF('[1]FK ÖN'!$E$2=0,"",'[1]FK ÖN'!N55)</f>
        <v>0</v>
      </c>
      <c r="P60" s="62">
        <f>IF('[1]FK ÖN'!$E$2=0,"",'[1]FK ÖN'!O55)</f>
        <v>0</v>
      </c>
      <c r="Q60" s="62">
        <f>IF('[1]FK ÖN'!$E$2=0,"",'[1]FK ÖN'!P55)</f>
        <v>0</v>
      </c>
      <c r="R60" s="63">
        <f t="shared" si="1"/>
        <v>0</v>
      </c>
      <c r="S60" s="63">
        <f t="shared" si="2"/>
        <v>1223103</v>
      </c>
      <c r="U60" s="62">
        <f>IF('[1]FK ÖN'!$E$2=0,"",'[1]FK ÖN'!Q55)</f>
        <v>0</v>
      </c>
      <c r="V60" s="62">
        <f>S60</f>
        <v>1223103</v>
      </c>
      <c r="W60" s="62">
        <f>IF('[1]FK ÖN'!$E$2=0,"",'[1]FK ÖN'!S55)</f>
        <v>0</v>
      </c>
      <c r="Y60" s="88"/>
      <c r="Z60" s="88"/>
      <c r="AD60" s="88"/>
    </row>
    <row r="61" spans="1:30" s="49" customFormat="1" ht="15">
      <c r="A61" s="87" t="s">
        <v>385</v>
      </c>
      <c r="B61" s="129" t="str">
        <f>IF(('[1]FK ÖN'!C56)="","",('[1]FK ÖN'!C56))</f>
        <v>066020-4</v>
      </c>
      <c r="C61" s="129" t="str">
        <f>IF(('[1]FK ÖN'!D56)="","",('[1]FK ÖN'!D56))</f>
        <v>Alföldvíz Zrt hálózat karbantartási és felhalmozási munkái</v>
      </c>
      <c r="E61" s="62">
        <f>IF('[1]FK ÖN'!$E$2=0,"",'[1]FK ÖN'!E56)</f>
        <v>0</v>
      </c>
      <c r="F61" s="62">
        <f>IF('[1]FK ÖN'!$E$2=0,"",'[1]FK ÖN'!F56)</f>
        <v>0</v>
      </c>
      <c r="G61" s="62">
        <v>663211</v>
      </c>
      <c r="H61" s="62">
        <f>IF('[1]FK ÖN'!$E$2=0,"",'[1]FK ÖN'!H56)</f>
        <v>0</v>
      </c>
      <c r="I61" s="62">
        <f>IF('[1]FK ÖN'!$E$2=0,"",'[1]FK ÖN'!I56)</f>
        <v>0</v>
      </c>
      <c r="J61" s="62">
        <f>IF('[1]FK ÖN'!$E$2=0,"",'[1]FK ÖN'!J56)</f>
        <v>0</v>
      </c>
      <c r="K61" s="62">
        <v>18411251</v>
      </c>
      <c r="L61" s="62">
        <f>IF('[1]FK ÖN'!$E$2=0,"",'[1]FK ÖN'!L56)</f>
        <v>0</v>
      </c>
      <c r="M61" s="63">
        <f t="shared" si="0"/>
        <v>19074462</v>
      </c>
      <c r="N61" s="62">
        <f>IF('[1]FK ÖN'!$E$2=0,"",'[1]FK ÖN'!M56)</f>
        <v>0</v>
      </c>
      <c r="O61" s="62">
        <f>IF('[1]FK ÖN'!$E$2=0,"",'[1]FK ÖN'!N56)</f>
        <v>0</v>
      </c>
      <c r="P61" s="62">
        <f>IF('[1]FK ÖN'!$E$2=0,"",'[1]FK ÖN'!O56)</f>
        <v>0</v>
      </c>
      <c r="Q61" s="62">
        <f>IF('[1]FK ÖN'!$E$2=0,"",'[1]FK ÖN'!P56)</f>
        <v>0</v>
      </c>
      <c r="R61" s="63">
        <f t="shared" si="1"/>
        <v>0</v>
      </c>
      <c r="S61" s="63">
        <f t="shared" si="2"/>
        <v>19074462</v>
      </c>
      <c r="U61" s="62">
        <f>IF('[1]FK ÖN'!$E$2=0,"",'[1]FK ÖN'!Q56)</f>
        <v>0</v>
      </c>
      <c r="V61" s="62">
        <f>S61</f>
        <v>19074462</v>
      </c>
      <c r="W61" s="62">
        <f>IF('[1]FK ÖN'!$E$2=0,"",'[1]FK ÖN'!S56)</f>
        <v>0</v>
      </c>
      <c r="Y61" s="88"/>
      <c r="Z61" s="88"/>
      <c r="AD61" s="88"/>
    </row>
    <row r="62" spans="1:30" s="49" customFormat="1" ht="15">
      <c r="A62" s="87" t="s">
        <v>386</v>
      </c>
      <c r="B62" s="129" t="str">
        <f>IF(('[1]FK ÖN'!C57)="","",('[1]FK ÖN'!C57))</f>
        <v>066020-57</v>
      </c>
      <c r="C62" s="129" t="str">
        <f>IF(('[1]FK ÖN'!D57)="","",('[1]FK ÖN'!D57))</f>
        <v>Kertészet</v>
      </c>
      <c r="E62" s="62">
        <v>3235200</v>
      </c>
      <c r="F62" s="62">
        <v>592955</v>
      </c>
      <c r="G62" s="62">
        <f>IF('[1]FK ÖN'!$E$2=0,"",'[1]FK ÖN'!G57)</f>
        <v>0</v>
      </c>
      <c r="H62" s="62">
        <f>IF('[1]FK ÖN'!$E$2=0,"",'[1]FK ÖN'!H57)</f>
        <v>0</v>
      </c>
      <c r="I62" s="62">
        <f>IF('[1]FK ÖN'!$E$2=0,"",'[1]FK ÖN'!I57)</f>
        <v>0</v>
      </c>
      <c r="J62" s="62">
        <f>IF('[1]FK ÖN'!$E$2=0,"",'[1]FK ÖN'!J57)</f>
        <v>0</v>
      </c>
      <c r="K62" s="62">
        <f>IF('[1]FK ÖN'!$E$2=0,"",'[1]FK ÖN'!K57)</f>
        <v>0</v>
      </c>
      <c r="L62" s="62">
        <f>IF('[1]FK ÖN'!$E$2=0,"",'[1]FK ÖN'!L57)</f>
        <v>0</v>
      </c>
      <c r="M62" s="63">
        <f t="shared" si="0"/>
        <v>3828155</v>
      </c>
      <c r="N62" s="62">
        <f>IF('[1]FK ÖN'!$E$2=0,"",'[1]FK ÖN'!M57)</f>
        <v>0</v>
      </c>
      <c r="O62" s="62">
        <f>IF('[1]FK ÖN'!$E$2=0,"",'[1]FK ÖN'!N57)</f>
        <v>0</v>
      </c>
      <c r="P62" s="62">
        <f>IF('[1]FK ÖN'!$E$2=0,"",'[1]FK ÖN'!O57)</f>
        <v>0</v>
      </c>
      <c r="Q62" s="62">
        <f>IF('[1]FK ÖN'!$E$2=0,"",'[1]FK ÖN'!P57)</f>
        <v>0</v>
      </c>
      <c r="R62" s="63">
        <f t="shared" si="1"/>
        <v>0</v>
      </c>
      <c r="S62" s="63">
        <f t="shared" si="2"/>
        <v>3828155</v>
      </c>
      <c r="U62" s="62">
        <f>IF('[1]FK ÖN'!$E$2=0,"",'[1]FK ÖN'!Q57)</f>
        <v>0</v>
      </c>
      <c r="V62" s="62">
        <f>IF('[1]FK ÖN'!$E$2=0,"",'[1]FK ÖN'!R57)</f>
        <v>0</v>
      </c>
      <c r="W62" s="62">
        <f>S62</f>
        <v>3828155</v>
      </c>
      <c r="Y62" s="88"/>
      <c r="Z62" s="88"/>
      <c r="AD62" s="88"/>
    </row>
    <row r="63" spans="1:30" s="49" customFormat="1" ht="15">
      <c r="A63" s="87" t="s">
        <v>387</v>
      </c>
      <c r="B63" s="129" t="str">
        <f>IF(('[1]FK ÖN'!C58)="","",('[1]FK ÖN'!C58))</f>
        <v>066020-65</v>
      </c>
      <c r="C63" s="129" t="str">
        <f>IF(('[1]FK ÖN'!D58)="","",('[1]FK ÖN'!D58))</f>
        <v>Általános iskola Luther tér 1., energetikai korszerűsítés</v>
      </c>
      <c r="E63" s="62">
        <f>IF('[1]FK ÖN'!$E$2=0,"",'[1]FK ÖN'!E58)</f>
        <v>0</v>
      </c>
      <c r="F63" s="62">
        <f>IF('[1]FK ÖN'!$E$2=0,"",'[1]FK ÖN'!F58)</f>
        <v>0</v>
      </c>
      <c r="G63" s="62">
        <f>IF('[1]FK ÖN'!$E$2=0,"",'[1]FK ÖN'!G58)</f>
        <v>0</v>
      </c>
      <c r="H63" s="62">
        <f>IF('[1]FK ÖN'!$E$2=0,"",'[1]FK ÖN'!H58)</f>
        <v>0</v>
      </c>
      <c r="I63" s="62">
        <f>IF('[1]FK ÖN'!$E$2=0,"",'[1]FK ÖN'!I58)</f>
        <v>0</v>
      </c>
      <c r="J63" s="62"/>
      <c r="K63" s="62">
        <f>IF('[1]FK ÖN'!$E$2=0,"",'[1]FK ÖN'!K58)</f>
        <v>0</v>
      </c>
      <c r="L63" s="62">
        <f>IF('[1]FK ÖN'!$E$2=0,"",'[1]FK ÖN'!L58)</f>
        <v>0</v>
      </c>
      <c r="M63" s="63">
        <f t="shared" si="0"/>
        <v>0</v>
      </c>
      <c r="N63" s="62">
        <f>IF('[1]FK ÖN'!$E$2=0,"",'[1]FK ÖN'!M58)</f>
        <v>0</v>
      </c>
      <c r="O63" s="62">
        <f>IF('[1]FK ÖN'!$E$2=0,"",'[1]FK ÖN'!N58)</f>
        <v>0</v>
      </c>
      <c r="P63" s="62">
        <f>IF('[1]FK ÖN'!$E$2=0,"",'[1]FK ÖN'!O58)</f>
        <v>0</v>
      </c>
      <c r="Q63" s="62">
        <f>IF('[1]FK ÖN'!$E$2=0,"",'[1]FK ÖN'!P58)</f>
        <v>0</v>
      </c>
      <c r="R63" s="63">
        <f t="shared" si="1"/>
        <v>0</v>
      </c>
      <c r="S63" s="63">
        <f t="shared" si="2"/>
        <v>0</v>
      </c>
      <c r="U63" s="62">
        <f>IF('[1]FK ÖN'!$E$2=0,"",'[1]FK ÖN'!Q58)</f>
        <v>0</v>
      </c>
      <c r="V63" s="62">
        <f>S63</f>
        <v>0</v>
      </c>
      <c r="W63" s="62">
        <f>IF('[1]FK ÖN'!$E$2=0,"",'[1]FK ÖN'!S58)</f>
        <v>0</v>
      </c>
      <c r="Y63" s="88"/>
      <c r="Z63" s="88"/>
      <c r="AD63" s="88"/>
    </row>
    <row r="64" spans="1:30" s="49" customFormat="1" ht="15">
      <c r="A64" s="87" t="s">
        <v>388</v>
      </c>
      <c r="B64" s="129" t="str">
        <f>IF(('[1]FK ÖN'!C59)="","",('[1]FK ÖN'!C59))</f>
        <v>066020-8</v>
      </c>
      <c r="C64" s="129" t="str">
        <f>IF(('[1]FK ÖN'!D59)="","",('[1]FK ÖN'!D59))</f>
        <v>Önkormányzatok közbeszerzési eljárásainak lebonyolításával összefüggő szolgáltatások</v>
      </c>
      <c r="E64" s="62">
        <f>IF('[1]FK ÖN'!$E$2=0,"",'[1]FK ÖN'!E59)</f>
        <v>0</v>
      </c>
      <c r="F64" s="62">
        <f>IF('[1]FK ÖN'!$E$2=0,"",'[1]FK ÖN'!F59)</f>
        <v>0</v>
      </c>
      <c r="G64" s="62"/>
      <c r="H64" s="62">
        <f>IF('[1]FK ÖN'!$E$2=0,"",'[1]FK ÖN'!H59)</f>
        <v>0</v>
      </c>
      <c r="I64" s="62">
        <f>IF('[1]FK ÖN'!$E$2=0,"",'[1]FK ÖN'!I59)</f>
        <v>0</v>
      </c>
      <c r="J64" s="62">
        <f>IF('[1]FK ÖN'!$E$2=0,"",'[1]FK ÖN'!J59)</f>
        <v>0</v>
      </c>
      <c r="K64" s="62">
        <f>IF('[1]FK ÖN'!$E$2=0,"",'[1]FK ÖN'!K59)</f>
        <v>0</v>
      </c>
      <c r="L64" s="62">
        <f>IF('[1]FK ÖN'!$E$2=0,"",'[1]FK ÖN'!L59)</f>
        <v>0</v>
      </c>
      <c r="M64" s="63">
        <f t="shared" si="0"/>
        <v>0</v>
      </c>
      <c r="N64" s="62">
        <f>IF('[1]FK ÖN'!$E$2=0,"",'[1]FK ÖN'!M59)</f>
        <v>0</v>
      </c>
      <c r="O64" s="62">
        <f>IF('[1]FK ÖN'!$E$2=0,"",'[1]FK ÖN'!N59)</f>
        <v>0</v>
      </c>
      <c r="P64" s="62">
        <f>IF('[1]FK ÖN'!$E$2=0,"",'[1]FK ÖN'!O59)</f>
        <v>0</v>
      </c>
      <c r="Q64" s="62">
        <f>IF('[1]FK ÖN'!$E$2=0,"",'[1]FK ÖN'!P59)</f>
        <v>0</v>
      </c>
      <c r="R64" s="63">
        <f t="shared" si="1"/>
        <v>0</v>
      </c>
      <c r="S64" s="63">
        <f t="shared" si="2"/>
        <v>0</v>
      </c>
      <c r="U64" s="62">
        <f>IF('[1]FK ÖN'!$E$2=0,"",'[1]FK ÖN'!Q59)</f>
        <v>0</v>
      </c>
      <c r="V64" s="62">
        <f>IF('[1]FK ÖN'!$E$2=0,"",'[1]FK ÖN'!R59)</f>
        <v>0</v>
      </c>
      <c r="W64" s="62">
        <f>S64</f>
        <v>0</v>
      </c>
      <c r="Y64" s="88"/>
      <c r="Z64" s="88"/>
      <c r="AB64" s="89"/>
      <c r="AD64" s="88"/>
    </row>
    <row r="65" spans="1:30" s="49" customFormat="1" ht="15">
      <c r="A65" s="87" t="s">
        <v>389</v>
      </c>
      <c r="B65" s="129" t="str">
        <f>IF(('[1]FK ÖN'!C60)="","",('[1]FK ÖN'!C60))</f>
        <v>066020-81</v>
      </c>
      <c r="C65" s="129" t="str">
        <f>IF(('[1]FK ÖN'!D60)="","",('[1]FK ÖN'!D60))</f>
        <v>Térinformatikai rendszer</v>
      </c>
      <c r="E65" s="62">
        <f>IF('[1]FK ÖN'!$E$2=0,"",'[1]FK ÖN'!E60)</f>
        <v>0</v>
      </c>
      <c r="F65" s="62">
        <f>IF('[1]FK ÖN'!$E$2=0,"",'[1]FK ÖN'!F60)</f>
        <v>0</v>
      </c>
      <c r="G65" s="62">
        <v>1892300</v>
      </c>
      <c r="H65" s="62">
        <f>IF('[1]FK ÖN'!$E$2=0,"",'[1]FK ÖN'!H60)</f>
        <v>0</v>
      </c>
      <c r="I65" s="62">
        <f>IF('[1]FK ÖN'!$E$2=0,"",'[1]FK ÖN'!I60)</f>
        <v>0</v>
      </c>
      <c r="J65" s="62">
        <f>IF('[1]FK ÖN'!$E$2=0,"",'[1]FK ÖN'!J60)</f>
        <v>0</v>
      </c>
      <c r="K65" s="62">
        <f>IF('[1]FK ÖN'!$E$2=0,"",'[1]FK ÖN'!K60)</f>
        <v>0</v>
      </c>
      <c r="L65" s="62">
        <f>IF('[1]FK ÖN'!$E$2=0,"",'[1]FK ÖN'!L60)</f>
        <v>0</v>
      </c>
      <c r="M65" s="63">
        <f t="shared" si="0"/>
        <v>1892300</v>
      </c>
      <c r="N65" s="62">
        <f>IF('[1]FK ÖN'!$E$2=0,"",'[1]FK ÖN'!M60)</f>
        <v>0</v>
      </c>
      <c r="O65" s="62">
        <f>IF('[1]FK ÖN'!$E$2=0,"",'[1]FK ÖN'!N60)</f>
        <v>0</v>
      </c>
      <c r="P65" s="62">
        <f>IF('[1]FK ÖN'!$E$2=0,"",'[1]FK ÖN'!O60)</f>
        <v>0</v>
      </c>
      <c r="Q65" s="62">
        <f>IF('[1]FK ÖN'!$E$2=0,"",'[1]FK ÖN'!P60)</f>
        <v>0</v>
      </c>
      <c r="R65" s="63">
        <f t="shared" si="1"/>
        <v>0</v>
      </c>
      <c r="S65" s="63">
        <f t="shared" si="2"/>
        <v>1892300</v>
      </c>
      <c r="U65" s="62">
        <f>IF('[1]FK ÖN'!$E$2=0,"",'[1]FK ÖN'!Q60)</f>
        <v>0</v>
      </c>
      <c r="V65" s="62">
        <f>S65</f>
        <v>1892300</v>
      </c>
      <c r="W65" s="62">
        <f>IF('[1]FK ÖN'!$E$2=0,"",'[1]FK ÖN'!S60)</f>
        <v>0</v>
      </c>
      <c r="Y65" s="88"/>
      <c r="Z65" s="88"/>
      <c r="AD65" s="88"/>
    </row>
    <row r="66" spans="1:30" s="49" customFormat="1" ht="15">
      <c r="A66" s="87" t="s">
        <v>390</v>
      </c>
      <c r="B66" s="129" t="str">
        <f>IF(('[1]FK ÖN'!C61)="","",('[1]FK ÖN'!C61))</f>
        <v>066020-86</v>
      </c>
      <c r="C66" s="129" t="str">
        <f>IF(('[1]FK ÖN'!D61)="","",('[1]FK ÖN'!D61))</f>
        <v>Luther téri sportudvar felújítása</v>
      </c>
      <c r="E66" s="62">
        <f>IF('[1]FK ÖN'!$E$2=0,"",'[1]FK ÖN'!E61)</f>
        <v>0</v>
      </c>
      <c r="F66" s="62">
        <f>IF('[1]FK ÖN'!$E$2=0,"",'[1]FK ÖN'!F61)</f>
        <v>0</v>
      </c>
      <c r="G66" s="62"/>
      <c r="H66" s="62">
        <f>IF('[1]FK ÖN'!$E$2=0,"",'[1]FK ÖN'!H61)</f>
        <v>0</v>
      </c>
      <c r="I66" s="62">
        <f>IF('[1]FK ÖN'!$E$2=0,"",'[1]FK ÖN'!I61)</f>
        <v>0</v>
      </c>
      <c r="J66" s="62">
        <f>IF('[1]FK ÖN'!$E$2=0,"",'[1]FK ÖN'!J61)</f>
        <v>0</v>
      </c>
      <c r="K66" s="62">
        <f>IF('[1]FK ÖN'!$E$2=0,"",'[1]FK ÖN'!K61)</f>
        <v>0</v>
      </c>
      <c r="L66" s="62">
        <f>IF('[1]FK ÖN'!$E$2=0,"",'[1]FK ÖN'!L61)</f>
        <v>0</v>
      </c>
      <c r="M66" s="63">
        <f t="shared" si="0"/>
        <v>0</v>
      </c>
      <c r="N66" s="62">
        <f>IF('[1]FK ÖN'!$E$2=0,"",'[1]FK ÖN'!M61)</f>
        <v>0</v>
      </c>
      <c r="O66" s="62">
        <f>IF('[1]FK ÖN'!$E$2=0,"",'[1]FK ÖN'!N61)</f>
        <v>0</v>
      </c>
      <c r="P66" s="62">
        <f>IF('[1]FK ÖN'!$E$2=0,"",'[1]FK ÖN'!O61)</f>
        <v>0</v>
      </c>
      <c r="Q66" s="62">
        <f>IF('[1]FK ÖN'!$E$2=0,"",'[1]FK ÖN'!P61)</f>
        <v>0</v>
      </c>
      <c r="R66" s="63">
        <f t="shared" si="1"/>
        <v>0</v>
      </c>
      <c r="S66" s="63">
        <f t="shared" si="2"/>
        <v>0</v>
      </c>
      <c r="U66" s="62">
        <f>IF('[1]FK ÖN'!$E$2=0,"",'[1]FK ÖN'!Q61)</f>
        <v>0</v>
      </c>
      <c r="V66" s="62">
        <f>S66</f>
        <v>0</v>
      </c>
      <c r="W66" s="62">
        <f>IF('[1]FK ÖN'!$E$2=0,"",'[1]FK ÖN'!S61)</f>
        <v>0</v>
      </c>
      <c r="Y66" s="88"/>
      <c r="Z66" s="88"/>
      <c r="AD66" s="88"/>
    </row>
    <row r="67" spans="1:30" s="49" customFormat="1" ht="15">
      <c r="A67" s="87" t="s">
        <v>391</v>
      </c>
      <c r="B67" s="129" t="str">
        <f>IF(('[1]FK ÖN'!C62)="","",('[1]FK ÖN'!C62))</f>
        <v>066020-88</v>
      </c>
      <c r="C67" s="129" t="str">
        <f>IF(('[1]FK ÖN'!D62)="","",('[1]FK ÖN'!D62))</f>
        <v>Molnár Miklós Sportcsarnok fűtés leválasztása</v>
      </c>
      <c r="E67" s="62">
        <f>IF('[1]FK ÖN'!$E$2=0,"",'[1]FK ÖN'!E62)</f>
        <v>0</v>
      </c>
      <c r="F67" s="62">
        <f>IF('[1]FK ÖN'!$E$2=0,"",'[1]FK ÖN'!F62)</f>
        <v>0</v>
      </c>
      <c r="G67" s="62">
        <f>IF('[1]FK ÖN'!$E$2=0,"",'[1]FK ÖN'!G62)</f>
        <v>0</v>
      </c>
      <c r="H67" s="62">
        <f>IF('[1]FK ÖN'!$E$2=0,"",'[1]FK ÖN'!H62)</f>
        <v>0</v>
      </c>
      <c r="I67" s="62">
        <f>IF('[1]FK ÖN'!$E$2=0,"",'[1]FK ÖN'!I62)</f>
        <v>0</v>
      </c>
      <c r="J67" s="62">
        <v>25278468</v>
      </c>
      <c r="K67" s="62">
        <f>IF('[1]FK ÖN'!$E$2=0,"",'[1]FK ÖN'!K62)</f>
        <v>0</v>
      </c>
      <c r="L67" s="62">
        <f>IF('[1]FK ÖN'!$E$2=0,"",'[1]FK ÖN'!L62)</f>
        <v>0</v>
      </c>
      <c r="M67" s="63">
        <f t="shared" si="0"/>
        <v>25278468</v>
      </c>
      <c r="N67" s="62">
        <f>IF('[1]FK ÖN'!$E$2=0,"",'[1]FK ÖN'!M62)</f>
        <v>0</v>
      </c>
      <c r="O67" s="62">
        <f>IF('[1]FK ÖN'!$E$2=0,"",'[1]FK ÖN'!N62)</f>
        <v>0</v>
      </c>
      <c r="P67" s="62">
        <f>IF('[1]FK ÖN'!$E$2=0,"",'[1]FK ÖN'!O62)</f>
        <v>0</v>
      </c>
      <c r="Q67" s="62">
        <f>IF('[1]FK ÖN'!$E$2=0,"",'[1]FK ÖN'!P62)</f>
        <v>0</v>
      </c>
      <c r="R67" s="63">
        <f t="shared" si="1"/>
        <v>0</v>
      </c>
      <c r="S67" s="63">
        <f t="shared" si="2"/>
        <v>25278468</v>
      </c>
      <c r="U67" s="62">
        <f>IF('[1]FK ÖN'!$E$2=0,"",'[1]FK ÖN'!Q62)</f>
        <v>0</v>
      </c>
      <c r="V67" s="62">
        <f>S67</f>
        <v>25278468</v>
      </c>
      <c r="W67" s="62">
        <f>IF('[1]FK ÖN'!$E$2=0,"",'[1]FK ÖN'!S62)</f>
        <v>0</v>
      </c>
      <c r="Y67" s="88"/>
      <c r="Z67" s="88"/>
      <c r="AD67" s="88"/>
    </row>
    <row r="68" spans="1:30" s="49" customFormat="1" ht="15">
      <c r="A68" s="87" t="s">
        <v>392</v>
      </c>
      <c r="B68" s="129" t="str">
        <f>IF(('[1]FK ÖN'!C63)="","",('[1]FK ÖN'!C63))</f>
        <v>066020-90</v>
      </c>
      <c r="C68" s="129" t="str">
        <f>IF(('[1]FK ÖN'!D63)="","",('[1]FK ÖN'!D63))</f>
        <v>Játszótéri játékok felújítása</v>
      </c>
      <c r="E68" s="62">
        <f>IF('[1]FK ÖN'!$E$2=0,"",'[1]FK ÖN'!E63)</f>
        <v>0</v>
      </c>
      <c r="F68" s="62">
        <f>IF('[1]FK ÖN'!$E$2=0,"",'[1]FK ÖN'!F63)</f>
        <v>0</v>
      </c>
      <c r="G68" s="62">
        <f>IF('[1]FK ÖN'!$E$2=0,"",'[1]FK ÖN'!G63)</f>
        <v>0</v>
      </c>
      <c r="H68" s="62">
        <f>IF('[1]FK ÖN'!$E$2=0,"",'[1]FK ÖN'!H63)</f>
        <v>0</v>
      </c>
      <c r="I68" s="62">
        <f>IF('[1]FK ÖN'!$E$2=0,"",'[1]FK ÖN'!I63)</f>
        <v>0</v>
      </c>
      <c r="J68" s="62">
        <f>IF('[1]FK ÖN'!$E$2=0,"",'[1]FK ÖN'!J63)</f>
        <v>0</v>
      </c>
      <c r="K68" s="62"/>
      <c r="L68" s="62">
        <f>IF('[1]FK ÖN'!$E$2=0,"",'[1]FK ÖN'!L63)</f>
        <v>0</v>
      </c>
      <c r="M68" s="63">
        <f t="shared" si="0"/>
        <v>0</v>
      </c>
      <c r="N68" s="62">
        <f>IF('[1]FK ÖN'!$E$2=0,"",'[1]FK ÖN'!M63)</f>
        <v>0</v>
      </c>
      <c r="O68" s="62">
        <f>IF('[1]FK ÖN'!$E$2=0,"",'[1]FK ÖN'!N63)</f>
        <v>0</v>
      </c>
      <c r="P68" s="62">
        <f>IF('[1]FK ÖN'!$E$2=0,"",'[1]FK ÖN'!O63)</f>
        <v>0</v>
      </c>
      <c r="Q68" s="62">
        <f>IF('[1]FK ÖN'!$E$2=0,"",'[1]FK ÖN'!P63)</f>
        <v>0</v>
      </c>
      <c r="R68" s="63">
        <f t="shared" si="1"/>
        <v>0</v>
      </c>
      <c r="S68" s="63">
        <f t="shared" si="2"/>
        <v>0</v>
      </c>
      <c r="U68" s="62">
        <f>IF('[1]FK ÖN'!$E$2=0,"",'[1]FK ÖN'!Q63)</f>
        <v>0</v>
      </c>
      <c r="V68" s="62">
        <f>S68</f>
        <v>0</v>
      </c>
      <c r="W68" s="62">
        <f>IF('[1]FK ÖN'!$E$2=0,"",'[1]FK ÖN'!S63)</f>
        <v>0</v>
      </c>
      <c r="Y68" s="88"/>
      <c r="Z68" s="88"/>
      <c r="AD68" s="88"/>
    </row>
    <row r="69" spans="1:30" s="49" customFormat="1" ht="15">
      <c r="A69" s="87" t="s">
        <v>393</v>
      </c>
      <c r="B69" s="129" t="str">
        <f>IF(('[1]FK ÖN'!C64)="","",('[1]FK ÖN'!C64))</f>
        <v>066020-96</v>
      </c>
      <c r="C69" s="129" t="str">
        <f>IF(('[1]FK ÖN'!D64)="","",('[1]FK ÖN'!D64))</f>
        <v>Kubinyi Ágoston Program - múzeumi kiállító terek felújítása</v>
      </c>
      <c r="E69" s="62">
        <f>IF('[1]FK ÖN'!$E$2=0,"",'[1]FK ÖN'!E64)</f>
        <v>0</v>
      </c>
      <c r="F69" s="62">
        <f>IF('[1]FK ÖN'!$E$2=0,"",'[1]FK ÖN'!F64)</f>
        <v>0</v>
      </c>
      <c r="G69" s="62">
        <f>IF('[1]FK ÖN'!$E$2=0,"",'[1]FK ÖN'!G64)</f>
        <v>0</v>
      </c>
      <c r="H69" s="62">
        <f>IF('[1]FK ÖN'!$E$2=0,"",'[1]FK ÖN'!H64)</f>
        <v>0</v>
      </c>
      <c r="I69" s="62">
        <f>IF('[1]FK ÖN'!$E$2=0,"",'[1]FK ÖN'!I64)</f>
        <v>0</v>
      </c>
      <c r="J69" s="62">
        <v>1016000</v>
      </c>
      <c r="K69" s="62"/>
      <c r="L69" s="62">
        <f>IF('[1]FK ÖN'!$E$2=0,"",'[1]FK ÖN'!L64)</f>
        <v>0</v>
      </c>
      <c r="M69" s="63">
        <f t="shared" si="0"/>
        <v>1016000</v>
      </c>
      <c r="N69" s="62">
        <f>IF('[1]FK ÖN'!$E$2=0,"",'[1]FK ÖN'!M64)</f>
        <v>0</v>
      </c>
      <c r="O69" s="62">
        <f>IF('[1]FK ÖN'!$E$2=0,"",'[1]FK ÖN'!N64)</f>
        <v>0</v>
      </c>
      <c r="P69" s="62">
        <f>IF('[1]FK ÖN'!$E$2=0,"",'[1]FK ÖN'!O64)</f>
        <v>0</v>
      </c>
      <c r="Q69" s="62">
        <f>IF('[1]FK ÖN'!$E$2=0,"",'[1]FK ÖN'!P64)</f>
        <v>0</v>
      </c>
      <c r="R69" s="63">
        <f t="shared" si="1"/>
        <v>0</v>
      </c>
      <c r="S69" s="63">
        <f t="shared" si="2"/>
        <v>1016000</v>
      </c>
      <c r="U69" s="62">
        <f>IF('[1]FK ÖN'!$E$2=0,"",'[1]FK ÖN'!Q64)</f>
        <v>0</v>
      </c>
      <c r="V69" s="62">
        <f>IF('[1]FK ÖN'!$E$2=0,"",'[1]FK ÖN'!R64)</f>
        <v>0</v>
      </c>
      <c r="W69" s="62">
        <f>S69</f>
        <v>1016000</v>
      </c>
      <c r="Y69" s="88"/>
      <c r="Z69" s="88"/>
      <c r="AD69" s="88"/>
    </row>
    <row r="70" spans="1:30" s="49" customFormat="1" ht="15">
      <c r="A70" s="87" t="s">
        <v>394</v>
      </c>
      <c r="B70" s="129" t="str">
        <f>IF(('[1]FK ÖN'!C65)="","",('[1]FK ÖN'!C65))</f>
        <v>072112-0</v>
      </c>
      <c r="C70" s="129" t="str">
        <f>IF(('[1]FK ÖN'!D65)="","",('[1]FK ÖN'!D65))</f>
        <v>Orvosi ügyelet</v>
      </c>
      <c r="E70" s="62">
        <f>IF('[1]FK ÖN'!$E$2=0,"",'[1]FK ÖN'!E65)</f>
        <v>0</v>
      </c>
      <c r="F70" s="62">
        <f>IF('[1]FK ÖN'!$E$2=0,"",'[1]FK ÖN'!F65)</f>
        <v>0</v>
      </c>
      <c r="G70" s="62">
        <v>6788290</v>
      </c>
      <c r="H70" s="62">
        <f>IF('[1]FK ÖN'!$E$2=0,"",'[1]FK ÖN'!H65)</f>
        <v>0</v>
      </c>
      <c r="I70" s="62">
        <f>IF('[1]FK ÖN'!$E$2=0,"",'[1]FK ÖN'!I65)</f>
        <v>0</v>
      </c>
      <c r="J70" s="62">
        <f>IF('[1]FK ÖN'!$E$2=0,"",'[1]FK ÖN'!J65)</f>
        <v>0</v>
      </c>
      <c r="K70" s="62">
        <f>IF('[1]FK ÖN'!$E$2=0,"",'[1]FK ÖN'!K65)</f>
        <v>0</v>
      </c>
      <c r="L70" s="62">
        <f>IF('[1]FK ÖN'!$E$2=0,"",'[1]FK ÖN'!L65)</f>
        <v>0</v>
      </c>
      <c r="M70" s="63">
        <f t="shared" si="0"/>
        <v>6788290</v>
      </c>
      <c r="N70" s="62">
        <f>IF('[1]FK ÖN'!$E$2=0,"",'[1]FK ÖN'!M65)</f>
        <v>0</v>
      </c>
      <c r="O70" s="62">
        <f>IF('[1]FK ÖN'!$E$2=0,"",'[1]FK ÖN'!N65)</f>
        <v>0</v>
      </c>
      <c r="P70" s="62">
        <f>IF('[1]FK ÖN'!$E$2=0,"",'[1]FK ÖN'!O65)</f>
        <v>0</v>
      </c>
      <c r="Q70" s="62">
        <f>IF('[1]FK ÖN'!$E$2=0,"",'[1]FK ÖN'!P65)</f>
        <v>0</v>
      </c>
      <c r="R70" s="63">
        <f t="shared" si="1"/>
        <v>0</v>
      </c>
      <c r="S70" s="63">
        <f t="shared" si="2"/>
        <v>6788290</v>
      </c>
      <c r="U70" s="62">
        <f>IF('[1]FK ÖN'!$E$2=0,"",'[1]FK ÖN'!Q65)</f>
        <v>0</v>
      </c>
      <c r="V70" s="62">
        <f>S70</f>
        <v>6788290</v>
      </c>
      <c r="W70" s="62">
        <f>IF('[1]FK ÖN'!$E$2=0,"",'[1]FK ÖN'!S65)</f>
        <v>0</v>
      </c>
      <c r="Y70" s="88"/>
      <c r="Z70" s="88"/>
      <c r="AD70" s="88"/>
    </row>
    <row r="71" spans="1:30" s="49" customFormat="1" ht="15">
      <c r="A71" s="87" t="s">
        <v>395</v>
      </c>
      <c r="B71" s="129" t="str">
        <f>IF(('[1]FK ÖN'!C66)="","",('[1]FK ÖN'!C66))</f>
        <v>081041-1</v>
      </c>
      <c r="C71" s="129" t="str">
        <f>IF(('[1]FK ÖN'!D66)="","",('[1]FK ÖN'!D66))</f>
        <v>Olimpiai sportágak támogatása</v>
      </c>
      <c r="E71" s="62">
        <f>IF('[1]FK ÖN'!$E$2=0,"",'[1]FK ÖN'!E66)</f>
        <v>0</v>
      </c>
      <c r="F71" s="62">
        <f>IF('[1]FK ÖN'!$E$2=0,"",'[1]FK ÖN'!F66)</f>
        <v>0</v>
      </c>
      <c r="G71" s="62">
        <f>IF('[1]FK ÖN'!$E$2=0,"",'[1]FK ÖN'!G66)</f>
        <v>0</v>
      </c>
      <c r="H71" s="62">
        <f>IF('[1]FK ÖN'!$E$2=0,"",'[1]FK ÖN'!H66)</f>
        <v>0</v>
      </c>
      <c r="I71" s="62">
        <v>4140000</v>
      </c>
      <c r="J71" s="62">
        <f>IF('[1]FK ÖN'!$E$2=0,"",'[1]FK ÖN'!J66)</f>
        <v>0</v>
      </c>
      <c r="K71" s="62">
        <f>IF('[1]FK ÖN'!$E$2=0,"",'[1]FK ÖN'!K66)</f>
        <v>0</v>
      </c>
      <c r="L71" s="62">
        <f>IF('[1]FK ÖN'!$E$2=0,"",'[1]FK ÖN'!L66)</f>
        <v>0</v>
      </c>
      <c r="M71" s="63">
        <f t="shared" si="0"/>
        <v>4140000</v>
      </c>
      <c r="N71" s="62">
        <f>IF('[1]FK ÖN'!$E$2=0,"",'[1]FK ÖN'!M66)</f>
        <v>0</v>
      </c>
      <c r="O71" s="62">
        <f>IF('[1]FK ÖN'!$E$2=0,"",'[1]FK ÖN'!N66)</f>
        <v>0</v>
      </c>
      <c r="P71" s="62">
        <f>IF('[1]FK ÖN'!$E$2=0,"",'[1]FK ÖN'!O66)</f>
        <v>0</v>
      </c>
      <c r="Q71" s="62">
        <f>IF('[1]FK ÖN'!$E$2=0,"",'[1]FK ÖN'!P66)</f>
        <v>0</v>
      </c>
      <c r="R71" s="63">
        <f t="shared" si="1"/>
        <v>0</v>
      </c>
      <c r="S71" s="63">
        <f t="shared" si="2"/>
        <v>4140000</v>
      </c>
      <c r="U71" s="62">
        <f>IF('[1]FK ÖN'!$E$2=0,"",'[1]FK ÖN'!Q66)</f>
        <v>0</v>
      </c>
      <c r="V71" s="62">
        <f>IF('[1]FK ÖN'!$E$2=0,"",'[1]FK ÖN'!R66)</f>
        <v>0</v>
      </c>
      <c r="W71" s="62">
        <f>S71</f>
        <v>4140000</v>
      </c>
      <c r="Y71" s="88"/>
      <c r="Z71" s="88"/>
      <c r="AD71" s="88"/>
    </row>
    <row r="72" spans="1:30" s="49" customFormat="1" ht="15">
      <c r="A72" s="87" t="s">
        <v>396</v>
      </c>
      <c r="B72" s="129" t="str">
        <f>IF(('[1]FK ÖN'!C67)="","",('[1]FK ÖN'!C67))</f>
        <v>081041-2</v>
      </c>
      <c r="C72" s="129" t="str">
        <f>IF(('[1]FK ÖN'!D67)="","",('[1]FK ÖN'!D67))</f>
        <v>Nem olimpiai sportágak támogatása</v>
      </c>
      <c r="E72" s="62">
        <f>IF('[1]FK ÖN'!$E$2=0,"",'[1]FK ÖN'!E67)</f>
        <v>0</v>
      </c>
      <c r="F72" s="62">
        <f>IF('[1]FK ÖN'!$E$2=0,"",'[1]FK ÖN'!F67)</f>
        <v>0</v>
      </c>
      <c r="G72" s="62">
        <f>IF('[1]FK ÖN'!$E$2=0,"",'[1]FK ÖN'!G67)</f>
        <v>0</v>
      </c>
      <c r="H72" s="62">
        <f>IF('[1]FK ÖN'!$E$2=0,"",'[1]FK ÖN'!H67)</f>
        <v>0</v>
      </c>
      <c r="I72" s="62">
        <v>1500000</v>
      </c>
      <c r="J72" s="62">
        <f>IF('[1]FK ÖN'!$E$2=0,"",'[1]FK ÖN'!J67)</f>
        <v>0</v>
      </c>
      <c r="K72" s="62">
        <f>IF('[1]FK ÖN'!$E$2=0,"",'[1]FK ÖN'!K67)</f>
        <v>0</v>
      </c>
      <c r="L72" s="62">
        <f>IF('[1]FK ÖN'!$E$2=0,"",'[1]FK ÖN'!L67)</f>
        <v>0</v>
      </c>
      <c r="M72" s="63">
        <f t="shared" si="0"/>
        <v>1500000</v>
      </c>
      <c r="N72" s="62">
        <f>IF('[1]FK ÖN'!$E$2=0,"",'[1]FK ÖN'!M67)</f>
        <v>0</v>
      </c>
      <c r="O72" s="62">
        <f>IF('[1]FK ÖN'!$E$2=0,"",'[1]FK ÖN'!N67)</f>
        <v>0</v>
      </c>
      <c r="P72" s="62">
        <f>IF('[1]FK ÖN'!$E$2=0,"",'[1]FK ÖN'!O67)</f>
        <v>0</v>
      </c>
      <c r="Q72" s="62">
        <f>IF('[1]FK ÖN'!$E$2=0,"",'[1]FK ÖN'!P67)</f>
        <v>0</v>
      </c>
      <c r="R72" s="63">
        <f aca="true" t="shared" si="5" ref="R72:R102">SUM(N72:P72)</f>
        <v>0</v>
      </c>
      <c r="S72" s="63">
        <f aca="true" t="shared" si="6" ref="S72:S102">SUM(R72,M72)</f>
        <v>1500000</v>
      </c>
      <c r="U72" s="62">
        <f>IF('[1]FK ÖN'!$E$2=0,"",'[1]FK ÖN'!Q67)</f>
        <v>0</v>
      </c>
      <c r="V72" s="62">
        <f>IF('[1]FK ÖN'!$E$2=0,"",'[1]FK ÖN'!R67)</f>
        <v>0</v>
      </c>
      <c r="W72" s="62">
        <f>S72</f>
        <v>1500000</v>
      </c>
      <c r="Y72" s="88"/>
      <c r="Z72" s="88"/>
      <c r="AD72" s="88"/>
    </row>
    <row r="73" spans="1:30" s="49" customFormat="1" ht="15">
      <c r="A73" s="87" t="s">
        <v>397</v>
      </c>
      <c r="B73" s="129" t="str">
        <f>IF(('[1]FK ÖN'!C68)="","",('[1]FK ÖN'!C68))</f>
        <v>082091-0</v>
      </c>
      <c r="C73" s="129" t="str">
        <f>IF(('[1]FK ÖN'!D68)="","",('[1]FK ÖN'!D68))</f>
        <v>OPSKMM bővítése, szabadtéri színpad kialakítása és akadálymentesítés</v>
      </c>
      <c r="E73" s="62">
        <f>IF('[1]FK ÖN'!$E$2=0,"",'[1]FK ÖN'!E68)</f>
        <v>0</v>
      </c>
      <c r="F73" s="62">
        <f>IF('[1]FK ÖN'!$E$2=0,"",'[1]FK ÖN'!F68)</f>
        <v>0</v>
      </c>
      <c r="G73" s="62">
        <f>IF('[1]FK ÖN'!$E$2=0,"",'[1]FK ÖN'!G68)</f>
        <v>0</v>
      </c>
      <c r="H73" s="62">
        <f>IF('[1]FK ÖN'!$E$2=0,"",'[1]FK ÖN'!H68)</f>
        <v>0</v>
      </c>
      <c r="I73" s="62">
        <f>IF('[1]FK ÖN'!$E$2=0,"",'[1]FK ÖN'!I68)</f>
        <v>0</v>
      </c>
      <c r="J73" s="62">
        <v>1647000</v>
      </c>
      <c r="K73" s="62">
        <f>IF('[1]FK ÖN'!$E$2=0,"",'[1]FK ÖN'!K68)</f>
        <v>0</v>
      </c>
      <c r="L73" s="62">
        <f>IF('[1]FK ÖN'!$E$2=0,"",'[1]FK ÖN'!L68)</f>
        <v>0</v>
      </c>
      <c r="M73" s="63">
        <f t="shared" si="0"/>
        <v>1647000</v>
      </c>
      <c r="N73" s="62">
        <f>IF('[1]FK ÖN'!$E$2=0,"",'[1]FK ÖN'!M68)</f>
        <v>0</v>
      </c>
      <c r="O73" s="62">
        <f>IF('[1]FK ÖN'!$E$2=0,"",'[1]FK ÖN'!N68)</f>
        <v>0</v>
      </c>
      <c r="P73" s="62">
        <f>IF('[1]FK ÖN'!$E$2=0,"",'[1]FK ÖN'!O68)</f>
        <v>0</v>
      </c>
      <c r="Q73" s="62">
        <f>IF('[1]FK ÖN'!$E$2=0,"",'[1]FK ÖN'!P68)</f>
        <v>0</v>
      </c>
      <c r="R73" s="63">
        <f t="shared" si="5"/>
        <v>0</v>
      </c>
      <c r="S73" s="63">
        <f t="shared" si="6"/>
        <v>1647000</v>
      </c>
      <c r="U73" s="62">
        <f>IF('[1]FK ÖN'!$E$2=0,"",'[1]FK ÖN'!Q68)</f>
        <v>0</v>
      </c>
      <c r="V73" s="62">
        <f>S73</f>
        <v>1647000</v>
      </c>
      <c r="W73" s="62">
        <f>IF('[1]FK ÖN'!$E$2=0,"",'[1]FK ÖN'!S68)</f>
        <v>0</v>
      </c>
      <c r="Y73" s="88"/>
      <c r="Z73" s="88"/>
      <c r="AD73" s="88"/>
    </row>
    <row r="74" spans="1:30" s="49" customFormat="1" ht="15">
      <c r="A74" s="87" t="s">
        <v>398</v>
      </c>
      <c r="B74" s="129" t="str">
        <f>IF(('[1]FK ÖN'!C69)="","",('[1]FK ÖN'!C69))</f>
        <v>084031-0</v>
      </c>
      <c r="C74" s="129" t="str">
        <f>IF(('[1]FK ÖN'!D69)="","",('[1]FK ÖN'!D69))</f>
        <v>Civil szervezetek működési támogatása</v>
      </c>
      <c r="E74" s="62">
        <f>IF('[1]FK ÖN'!$E$2=0,"",'[1]FK ÖN'!E69)</f>
        <v>0</v>
      </c>
      <c r="F74" s="62">
        <f>IF('[1]FK ÖN'!$E$2=0,"",'[1]FK ÖN'!F69)</f>
        <v>0</v>
      </c>
      <c r="G74" s="62">
        <f>IF('[1]FK ÖN'!$E$2=0,"",'[1]FK ÖN'!G69)</f>
        <v>0</v>
      </c>
      <c r="H74" s="62">
        <f>IF('[1]FK ÖN'!$E$2=0,"",'[1]FK ÖN'!H69)</f>
        <v>0</v>
      </c>
      <c r="I74" s="62">
        <f>700000+1000000</f>
        <v>1700000</v>
      </c>
      <c r="J74" s="62">
        <f>IF('[1]FK ÖN'!$E$2=0,"",'[1]FK ÖN'!J69)</f>
        <v>0</v>
      </c>
      <c r="K74" s="62">
        <f>IF('[1]FK ÖN'!$E$2=0,"",'[1]FK ÖN'!K69)</f>
        <v>0</v>
      </c>
      <c r="L74" s="62">
        <f>IF('[1]FK ÖN'!$E$2=0,"",'[1]FK ÖN'!L69)</f>
        <v>0</v>
      </c>
      <c r="M74" s="63">
        <f t="shared" si="0"/>
        <v>1700000</v>
      </c>
      <c r="N74" s="62">
        <f>IF('[1]FK ÖN'!$E$2=0,"",'[1]FK ÖN'!M69)</f>
        <v>0</v>
      </c>
      <c r="O74" s="62">
        <f>IF('[1]FK ÖN'!$E$2=0,"",'[1]FK ÖN'!N69)</f>
        <v>0</v>
      </c>
      <c r="P74" s="62">
        <f>IF('[1]FK ÖN'!$E$2=0,"",'[1]FK ÖN'!O69)</f>
        <v>0</v>
      </c>
      <c r="Q74" s="62">
        <f>IF('[1]FK ÖN'!$E$2=0,"",'[1]FK ÖN'!P69)</f>
        <v>0</v>
      </c>
      <c r="R74" s="63">
        <f t="shared" si="5"/>
        <v>0</v>
      </c>
      <c r="S74" s="63">
        <f t="shared" si="6"/>
        <v>1700000</v>
      </c>
      <c r="U74" s="62">
        <f>IF('[1]FK ÖN'!$E$2=0,"",'[1]FK ÖN'!Q69)</f>
        <v>0</v>
      </c>
      <c r="V74" s="62">
        <v>700000</v>
      </c>
      <c r="W74" s="62">
        <v>1000000</v>
      </c>
      <c r="Y74" s="88"/>
      <c r="Z74" s="88"/>
      <c r="AD74" s="88"/>
    </row>
    <row r="75" spans="1:30" s="49" customFormat="1" ht="15">
      <c r="A75" s="87" t="s">
        <v>399</v>
      </c>
      <c r="B75" s="129" t="str">
        <f>IF(('[1]FK ÖN'!C70)="","",('[1]FK ÖN'!C70))</f>
        <v>084032-0</v>
      </c>
      <c r="C75" s="129" t="str">
        <f>IF(('[1]FK ÖN'!D70)="","",('[1]FK ÖN'!D70))</f>
        <v>Civil szervezetek programtámogatása</v>
      </c>
      <c r="E75" s="62">
        <f>IF('[1]FK ÖN'!$E$2=0,"",'[1]FK ÖN'!E70)</f>
        <v>0</v>
      </c>
      <c r="F75" s="62">
        <f>IF('[1]FK ÖN'!$E$2=0,"",'[1]FK ÖN'!F70)</f>
        <v>0</v>
      </c>
      <c r="G75" s="62">
        <f>IF('[1]FK ÖN'!$E$2=0,"",'[1]FK ÖN'!G70)</f>
        <v>0</v>
      </c>
      <c r="H75" s="62">
        <f>IF('[1]FK ÖN'!$E$2=0,"",'[1]FK ÖN'!H70)</f>
        <v>0</v>
      </c>
      <c r="I75" s="62">
        <v>1700000</v>
      </c>
      <c r="J75" s="62">
        <f>IF('[1]FK ÖN'!$E$2=0,"",'[1]FK ÖN'!J70)</f>
        <v>0</v>
      </c>
      <c r="K75" s="62">
        <f>IF('[1]FK ÖN'!$E$2=0,"",'[1]FK ÖN'!K70)</f>
        <v>0</v>
      </c>
      <c r="L75" s="62">
        <f>IF('[1]FK ÖN'!$E$2=0,"",'[1]FK ÖN'!L70)</f>
        <v>0</v>
      </c>
      <c r="M75" s="63">
        <f t="shared" si="0"/>
        <v>1700000</v>
      </c>
      <c r="N75" s="62">
        <f>IF('[1]FK ÖN'!$E$2=0,"",'[1]FK ÖN'!M70)</f>
        <v>0</v>
      </c>
      <c r="O75" s="62">
        <f>IF('[1]FK ÖN'!$E$2=0,"",'[1]FK ÖN'!N70)</f>
        <v>0</v>
      </c>
      <c r="P75" s="62">
        <f>IF('[1]FK ÖN'!$E$2=0,"",'[1]FK ÖN'!O70)</f>
        <v>0</v>
      </c>
      <c r="Q75" s="62">
        <f>IF('[1]FK ÖN'!$E$2=0,"",'[1]FK ÖN'!P70)</f>
        <v>0</v>
      </c>
      <c r="R75" s="63">
        <f t="shared" si="5"/>
        <v>0</v>
      </c>
      <c r="S75" s="63">
        <f t="shared" si="6"/>
        <v>1700000</v>
      </c>
      <c r="U75" s="62">
        <f>IF('[1]FK ÖN'!$E$2=0,"",'[1]FK ÖN'!Q70)</f>
        <v>0</v>
      </c>
      <c r="V75" s="62">
        <f>S75</f>
        <v>1700000</v>
      </c>
      <c r="W75" s="62">
        <f>IF('[1]FK ÖN'!$E$2=0,"",'[1]FK ÖN'!S70)</f>
        <v>0</v>
      </c>
      <c r="Y75" s="88"/>
      <c r="Z75" s="88"/>
      <c r="AB75" s="89"/>
      <c r="AD75" s="88"/>
    </row>
    <row r="76" spans="1:30" s="49" customFormat="1" ht="15">
      <c r="A76" s="87" t="s">
        <v>400</v>
      </c>
      <c r="B76" s="129" t="str">
        <f>IF(('[1]FK ÖN'!C71)="","",('[1]FK ÖN'!C71))</f>
        <v>084032-0-1</v>
      </c>
      <c r="C76" s="129" t="str">
        <f>IF(('[1]FK ÖN'!D71)="","",('[1]FK ÖN'!D71))</f>
        <v>Civil szervezetek programtámogatása - külkapcsolatok</v>
      </c>
      <c r="E76" s="62">
        <f>IF('[1]FK ÖN'!$E$2=0,"",'[1]FK ÖN'!E71)</f>
        <v>0</v>
      </c>
      <c r="F76" s="62">
        <f>IF('[1]FK ÖN'!$E$2=0,"",'[1]FK ÖN'!F71)</f>
        <v>0</v>
      </c>
      <c r="G76" s="62">
        <f>IF('[1]FK ÖN'!$E$2=0,"",'[1]FK ÖN'!G71)</f>
        <v>0</v>
      </c>
      <c r="H76" s="62">
        <f>IF('[1]FK ÖN'!$E$2=0,"",'[1]FK ÖN'!H71)</f>
        <v>0</v>
      </c>
      <c r="I76" s="62">
        <v>1080000</v>
      </c>
      <c r="J76" s="62">
        <f>IF('[1]FK ÖN'!$E$2=0,"",'[1]FK ÖN'!J71)</f>
        <v>0</v>
      </c>
      <c r="K76" s="62">
        <f>IF('[1]FK ÖN'!$E$2=0,"",'[1]FK ÖN'!K71)</f>
        <v>0</v>
      </c>
      <c r="L76" s="62">
        <f>IF('[1]FK ÖN'!$E$2=0,"",'[1]FK ÖN'!L71)</f>
        <v>0</v>
      </c>
      <c r="M76" s="63">
        <f t="shared" si="0"/>
        <v>1080000</v>
      </c>
      <c r="N76" s="62">
        <f>IF('[1]FK ÖN'!$E$2=0,"",'[1]FK ÖN'!M71)</f>
        <v>0</v>
      </c>
      <c r="O76" s="62">
        <f>IF('[1]FK ÖN'!$E$2=0,"",'[1]FK ÖN'!N71)</f>
        <v>0</v>
      </c>
      <c r="P76" s="62">
        <f>IF('[1]FK ÖN'!$E$2=0,"",'[1]FK ÖN'!O71)</f>
        <v>0</v>
      </c>
      <c r="Q76" s="62">
        <f>IF('[1]FK ÖN'!$E$2=0,"",'[1]FK ÖN'!P71)</f>
        <v>0</v>
      </c>
      <c r="R76" s="63">
        <f t="shared" si="5"/>
        <v>0</v>
      </c>
      <c r="S76" s="63">
        <f t="shared" si="6"/>
        <v>1080000</v>
      </c>
      <c r="U76" s="62">
        <f>IF('[1]FK ÖN'!$E$2=0,"",'[1]FK ÖN'!Q71)</f>
        <v>0</v>
      </c>
      <c r="V76" s="62">
        <f>IF('[1]FK ÖN'!$E$2=0,"",'[1]FK ÖN'!R71)</f>
        <v>0</v>
      </c>
      <c r="W76" s="62">
        <f>S76</f>
        <v>1080000</v>
      </c>
      <c r="Y76" s="88"/>
      <c r="Z76" s="88"/>
      <c r="AB76" s="89"/>
      <c r="AD76" s="88"/>
    </row>
    <row r="77" spans="1:30" s="49" customFormat="1" ht="15">
      <c r="A77" s="87" t="s">
        <v>401</v>
      </c>
      <c r="B77" s="129" t="str">
        <f>IF(('[1]FK ÖN'!C72)="","",('[1]FK ÖN'!C72))</f>
        <v>084032-0-2</v>
      </c>
      <c r="C77" s="129" t="str">
        <f>IF(('[1]FK ÖN'!D72)="","",('[1]FK ÖN'!D72))</f>
        <v>Civil szervezetek programtámogatása - sportrendezvények</v>
      </c>
      <c r="E77" s="62">
        <f>IF('[1]FK ÖN'!$E$2=0,"",'[1]FK ÖN'!E72)</f>
        <v>0</v>
      </c>
      <c r="F77" s="62">
        <f>IF('[1]FK ÖN'!$E$2=0,"",'[1]FK ÖN'!F72)</f>
        <v>0</v>
      </c>
      <c r="G77" s="62">
        <f>IF('[1]FK ÖN'!$E$2=0,"",'[1]FK ÖN'!G72)</f>
        <v>0</v>
      </c>
      <c r="H77" s="62">
        <f>IF('[1]FK ÖN'!$E$2=0,"",'[1]FK ÖN'!H72)</f>
        <v>0</v>
      </c>
      <c r="I77" s="62">
        <v>1160000</v>
      </c>
      <c r="J77" s="62">
        <f>IF('[1]FK ÖN'!$E$2=0,"",'[1]FK ÖN'!J72)</f>
        <v>0</v>
      </c>
      <c r="K77" s="62">
        <f>IF('[1]FK ÖN'!$E$2=0,"",'[1]FK ÖN'!K72)</f>
        <v>0</v>
      </c>
      <c r="L77" s="62">
        <f>IF('[1]FK ÖN'!$E$2=0,"",'[1]FK ÖN'!L72)</f>
        <v>0</v>
      </c>
      <c r="M77" s="63">
        <f t="shared" si="0"/>
        <v>1160000</v>
      </c>
      <c r="N77" s="62">
        <f>IF('[1]FK ÖN'!$E$2=0,"",'[1]FK ÖN'!M72)</f>
        <v>0</v>
      </c>
      <c r="O77" s="62">
        <f>IF('[1]FK ÖN'!$E$2=0,"",'[1]FK ÖN'!N72)</f>
        <v>0</v>
      </c>
      <c r="P77" s="62">
        <f>IF('[1]FK ÖN'!$E$2=0,"",'[1]FK ÖN'!O72)</f>
        <v>0</v>
      </c>
      <c r="Q77" s="62">
        <f>IF('[1]FK ÖN'!$E$2=0,"",'[1]FK ÖN'!P72)</f>
        <v>0</v>
      </c>
      <c r="R77" s="63">
        <f t="shared" si="5"/>
        <v>0</v>
      </c>
      <c r="S77" s="63">
        <f t="shared" si="6"/>
        <v>1160000</v>
      </c>
      <c r="U77" s="62">
        <f>IF('[1]FK ÖN'!$E$2=0,"",'[1]FK ÖN'!Q72)</f>
        <v>0</v>
      </c>
      <c r="V77" s="62">
        <f>IF('[1]FK ÖN'!$E$2=0,"",'[1]FK ÖN'!R72)</f>
        <v>0</v>
      </c>
      <c r="W77" s="62">
        <f>S77</f>
        <v>1160000</v>
      </c>
      <c r="Y77" s="88"/>
      <c r="Z77" s="88"/>
      <c r="AA77" s="89"/>
      <c r="AD77" s="88"/>
    </row>
    <row r="78" spans="1:30" s="49" customFormat="1" ht="15">
      <c r="A78" s="87" t="s">
        <v>402</v>
      </c>
      <c r="B78" s="129" t="str">
        <f>IF(('[1]FK ÖN'!C73)="","",('[1]FK ÖN'!C73))</f>
        <v>084070-0</v>
      </c>
      <c r="C78" s="129" t="str">
        <f>IF(('[1]FK ÖN'!D73)="","",('[1]FK ÖN'!D73))</f>
        <v>Esély Otthon (EFOP-1.2.11-16-2017-00002)</v>
      </c>
      <c r="E78" s="62">
        <v>17796736</v>
      </c>
      <c r="F78" s="62">
        <v>3065293</v>
      </c>
      <c r="G78" s="62">
        <v>17463213</v>
      </c>
      <c r="H78" s="62">
        <f>IF('[1]FK ÖN'!$E$2=0,"",'[1]FK ÖN'!H73)</f>
        <v>0</v>
      </c>
      <c r="I78" s="62">
        <f>IF('[1]FK ÖN'!$E$2=0,"",'[1]FK ÖN'!I73)</f>
        <v>0</v>
      </c>
      <c r="J78" s="62">
        <v>1770380</v>
      </c>
      <c r="K78" s="62">
        <v>42284996</v>
      </c>
      <c r="L78" s="62">
        <f>IF('[1]FK ÖN'!$E$2=0,"",'[1]FK ÖN'!L73)</f>
        <v>0</v>
      </c>
      <c r="M78" s="63">
        <f t="shared" si="0"/>
        <v>82380618</v>
      </c>
      <c r="N78" s="62">
        <f>IF('[1]FK ÖN'!$E$2=0,"",'[1]FK ÖN'!M73)</f>
        <v>0</v>
      </c>
      <c r="O78" s="62">
        <f>IF('[1]FK ÖN'!$E$2=0,"",'[1]FK ÖN'!N73)</f>
        <v>0</v>
      </c>
      <c r="P78" s="62">
        <f>IF('[1]FK ÖN'!$E$2=0,"",'[1]FK ÖN'!O73)</f>
        <v>0</v>
      </c>
      <c r="Q78" s="62">
        <f>IF('[1]FK ÖN'!$E$2=0,"",'[1]FK ÖN'!P73)</f>
        <v>0</v>
      </c>
      <c r="R78" s="63">
        <f t="shared" si="5"/>
        <v>0</v>
      </c>
      <c r="S78" s="63">
        <f t="shared" si="6"/>
        <v>82380618</v>
      </c>
      <c r="U78" s="62">
        <f>IF('[1]FK ÖN'!$E$2=0,"",'[1]FK ÖN'!Q73)</f>
        <v>0</v>
      </c>
      <c r="V78" s="62">
        <f>IF('[1]FK ÖN'!$E$2=0,"",'[1]FK ÖN'!R73)</f>
        <v>0</v>
      </c>
      <c r="W78" s="62">
        <f>S78</f>
        <v>82380618</v>
      </c>
      <c r="Y78" s="88"/>
      <c r="Z78" s="88"/>
      <c r="AD78" s="88"/>
    </row>
    <row r="79" spans="1:30" s="49" customFormat="1" ht="15">
      <c r="A79" s="87" t="s">
        <v>403</v>
      </c>
      <c r="B79" s="129" t="str">
        <f>IF(('[1]FK ÖN'!C74)="","",('[1]FK ÖN'!C74))</f>
        <v>091140-0</v>
      </c>
      <c r="C79" s="129" t="str">
        <f>IF(('[1]FK ÖN'!D74)="","",('[1]FK ÖN'!D74))</f>
        <v>Kodály úti óvoda bővítése - tornaszoba (TOP-1.4.1-16-BS1-2017-00002)</v>
      </c>
      <c r="E79" s="62">
        <v>226816</v>
      </c>
      <c r="F79" s="62">
        <v>39808</v>
      </c>
      <c r="G79" s="62">
        <v>584500</v>
      </c>
      <c r="H79" s="62">
        <f>IF('[1]FK ÖN'!$E$2=0,"",'[1]FK ÖN'!H74)</f>
        <v>0</v>
      </c>
      <c r="I79" s="62">
        <f>IF('[1]FK ÖN'!$E$2=0,"",'[1]FK ÖN'!I74)</f>
        <v>0</v>
      </c>
      <c r="J79" s="62"/>
      <c r="K79" s="62">
        <f>IF('[1]FK ÖN'!$E$2=0,"",'[1]FK ÖN'!K74)</f>
        <v>0</v>
      </c>
      <c r="L79" s="62">
        <f>IF('[1]FK ÖN'!$E$2=0,"",'[1]FK ÖN'!L74)</f>
        <v>0</v>
      </c>
      <c r="M79" s="63">
        <f t="shared" si="0"/>
        <v>851124</v>
      </c>
      <c r="N79" s="62">
        <f>IF('[1]FK ÖN'!$E$2=0,"",'[1]FK ÖN'!M74)</f>
        <v>0</v>
      </c>
      <c r="O79" s="62">
        <f>IF('[1]FK ÖN'!$E$2=0,"",'[1]FK ÖN'!N74)</f>
        <v>0</v>
      </c>
      <c r="P79" s="62">
        <f>IF('[1]FK ÖN'!$E$2=0,"",'[1]FK ÖN'!O74)</f>
        <v>0</v>
      </c>
      <c r="Q79" s="62">
        <f>IF('[1]FK ÖN'!$E$2=0,"",'[1]FK ÖN'!P74)</f>
        <v>0</v>
      </c>
      <c r="R79" s="63">
        <f t="shared" si="5"/>
        <v>0</v>
      </c>
      <c r="S79" s="63">
        <f t="shared" si="6"/>
        <v>851124</v>
      </c>
      <c r="U79" s="62">
        <f>IF('[1]FK ÖN'!$E$2=0,"",'[1]FK ÖN'!Q74)</f>
        <v>0</v>
      </c>
      <c r="V79" s="62">
        <f aca="true" t="shared" si="7" ref="V79:V85">S79</f>
        <v>851124</v>
      </c>
      <c r="W79" s="62">
        <f>IF('[1]FK ÖN'!$E$2=0,"",'[1]FK ÖN'!S74)</f>
        <v>0</v>
      </c>
      <c r="Y79" s="88"/>
      <c r="Z79" s="88"/>
      <c r="AD79" s="88"/>
    </row>
    <row r="80" spans="1:30" s="49" customFormat="1" ht="15">
      <c r="A80" s="87" t="s">
        <v>404</v>
      </c>
      <c r="B80" s="129" t="str">
        <f>IF(('[1]FK ÖN'!C75)="","",('[1]FK ÖN'!C75))</f>
        <v>091140-1</v>
      </c>
      <c r="C80" s="129" t="str">
        <f>IF(('[1]FK ÖN'!D75)="","",('[1]FK ÖN'!D75))</f>
        <v>Csiribiri Óvoda felújítása</v>
      </c>
      <c r="E80" s="62">
        <f>IF('[1]FK ÖN'!$E$2=0,"",'[1]FK ÖN'!E75)</f>
        <v>0</v>
      </c>
      <c r="F80" s="62">
        <f>IF('[1]FK ÖN'!$E$2=0,"",'[1]FK ÖN'!F75)</f>
        <v>0</v>
      </c>
      <c r="G80" s="62"/>
      <c r="H80" s="62">
        <f>IF('[1]FK ÖN'!$E$2=0,"",'[1]FK ÖN'!H75)</f>
        <v>0</v>
      </c>
      <c r="I80" s="62">
        <f>IF('[1]FK ÖN'!$E$2=0,"",'[1]FK ÖN'!I75)</f>
        <v>0</v>
      </c>
      <c r="J80" s="62"/>
      <c r="K80" s="62"/>
      <c r="L80" s="62">
        <f>IF('[1]FK ÖN'!$E$2=0,"",'[1]FK ÖN'!L75)</f>
        <v>0</v>
      </c>
      <c r="M80" s="63">
        <f t="shared" si="0"/>
        <v>0</v>
      </c>
      <c r="N80" s="62">
        <f>IF('[1]FK ÖN'!$E$2=0,"",'[1]FK ÖN'!M75)</f>
        <v>0</v>
      </c>
      <c r="O80" s="62">
        <f>IF('[1]FK ÖN'!$E$2=0,"",'[1]FK ÖN'!N75)</f>
        <v>0</v>
      </c>
      <c r="P80" s="62">
        <f>IF('[1]FK ÖN'!$E$2=0,"",'[1]FK ÖN'!O75)</f>
        <v>0</v>
      </c>
      <c r="Q80" s="62">
        <f>IF('[1]FK ÖN'!$E$2=0,"",'[1]FK ÖN'!P75)</f>
        <v>0</v>
      </c>
      <c r="R80" s="63">
        <f t="shared" si="5"/>
        <v>0</v>
      </c>
      <c r="S80" s="63">
        <f t="shared" si="6"/>
        <v>0</v>
      </c>
      <c r="U80" s="62">
        <f>IF('[1]FK ÖN'!$E$2=0,"",'[1]FK ÖN'!Q75)</f>
        <v>0</v>
      </c>
      <c r="V80" s="62">
        <f t="shared" si="7"/>
        <v>0</v>
      </c>
      <c r="W80" s="62">
        <f>IF('[1]FK ÖN'!$E$2=0,"",'[1]FK ÖN'!S75)</f>
        <v>0</v>
      </c>
      <c r="Y80" s="88"/>
      <c r="Z80" s="88"/>
      <c r="AD80" s="88"/>
    </row>
    <row r="81" spans="1:30" s="49" customFormat="1" ht="15">
      <c r="A81" s="87" t="s">
        <v>405</v>
      </c>
      <c r="B81" s="129" t="str">
        <f>IF(('[1]FK ÖN'!C76)="","",('[1]FK ÖN'!C76))</f>
        <v>096015-0</v>
      </c>
      <c r="C81" s="129" t="str">
        <f>IF(('[1]FK ÖN'!D76)="","",('[1]FK ÖN'!D76))</f>
        <v>Gyermekétkeztetés köznevelési intézményben</v>
      </c>
      <c r="E81" s="62">
        <f>IF('[1]FK ÖN'!$E$2=0,"",'[1]FK ÖN'!E76)</f>
        <v>0</v>
      </c>
      <c r="F81" s="62">
        <f>IF('[1]FK ÖN'!$E$2=0,"",'[1]FK ÖN'!F76)</f>
        <v>0</v>
      </c>
      <c r="G81" s="62">
        <v>609172</v>
      </c>
      <c r="H81" s="62">
        <f>IF('[1]FK ÖN'!$E$2=0,"",'[1]FK ÖN'!H76)</f>
        <v>0</v>
      </c>
      <c r="I81" s="62">
        <f>IF('[1]FK ÖN'!$E$2=0,"",'[1]FK ÖN'!I76)</f>
        <v>0</v>
      </c>
      <c r="J81" s="62">
        <v>7614260</v>
      </c>
      <c r="K81" s="62">
        <v>34671495</v>
      </c>
      <c r="L81" s="62">
        <f>IF('[1]FK ÖN'!$E$2=0,"",'[1]FK ÖN'!L76)</f>
        <v>0</v>
      </c>
      <c r="M81" s="63">
        <f t="shared" si="0"/>
        <v>42894927</v>
      </c>
      <c r="N81" s="62">
        <f>IF('[1]FK ÖN'!$E$2=0,"",'[1]FK ÖN'!M76)</f>
        <v>0</v>
      </c>
      <c r="O81" s="62">
        <f>IF('[1]FK ÖN'!$E$2=0,"",'[1]FK ÖN'!N76)</f>
        <v>0</v>
      </c>
      <c r="P81" s="62">
        <f>IF('[1]FK ÖN'!$E$2=0,"",'[1]FK ÖN'!O76)</f>
        <v>0</v>
      </c>
      <c r="Q81" s="62">
        <f>IF('[1]FK ÖN'!$E$2=0,"",'[1]FK ÖN'!P76)</f>
        <v>0</v>
      </c>
      <c r="R81" s="63">
        <f t="shared" si="5"/>
        <v>0</v>
      </c>
      <c r="S81" s="63">
        <f t="shared" si="6"/>
        <v>42894927</v>
      </c>
      <c r="U81" s="62">
        <f>IF('[1]FK ÖN'!$E$2=0,"",'[1]FK ÖN'!Q76)</f>
        <v>0</v>
      </c>
      <c r="V81" s="62">
        <f t="shared" si="7"/>
        <v>42894927</v>
      </c>
      <c r="W81" s="62">
        <f>IF('[1]FK ÖN'!$E$2=0,"",'[1]FK ÖN'!S76)</f>
        <v>0</v>
      </c>
      <c r="Y81" s="88"/>
      <c r="Z81" s="88"/>
      <c r="AD81" s="88"/>
    </row>
    <row r="82" spans="1:30" s="49" customFormat="1" ht="15">
      <c r="A82" s="87" t="s">
        <v>406</v>
      </c>
      <c r="B82" s="129" t="str">
        <f>IF(('[1]FK ÖN'!C77)="","",('[1]FK ÖN'!C77))</f>
        <v>104031-0</v>
      </c>
      <c r="C82" s="129" t="str">
        <f>IF(('[1]FK ÖN'!D77)="","",('[1]FK ÖN'!D77))</f>
        <v>Bölcsődei férőhelyek kialakítása, bővítése (TOP-1.4.1-19A)</v>
      </c>
      <c r="E82" s="62">
        <f>IF('[1]FK ÖN'!$E$2=0,"",'[1]FK ÖN'!E77)</f>
        <v>0</v>
      </c>
      <c r="F82" s="62">
        <f>IF('[1]FK ÖN'!$E$2=0,"",'[1]FK ÖN'!F77)</f>
        <v>0</v>
      </c>
      <c r="G82" s="62">
        <v>17000</v>
      </c>
      <c r="H82" s="62">
        <f>IF('[1]FK ÖN'!$E$2=0,"",'[1]FK ÖN'!H77)</f>
        <v>0</v>
      </c>
      <c r="I82" s="62">
        <f>IF('[1]FK ÖN'!$E$2=0,"",'[1]FK ÖN'!I77)</f>
        <v>0</v>
      </c>
      <c r="J82" s="62">
        <v>2692400</v>
      </c>
      <c r="K82" s="62">
        <f>IF('[1]FK ÖN'!$E$2=0,"",'[1]FK ÖN'!K77)</f>
        <v>0</v>
      </c>
      <c r="L82" s="62">
        <f>IF('[1]FK ÖN'!$E$2=0,"",'[1]FK ÖN'!L77)</f>
        <v>0</v>
      </c>
      <c r="M82" s="63">
        <f t="shared" si="0"/>
        <v>2709400</v>
      </c>
      <c r="N82" s="62">
        <f>IF('[1]FK ÖN'!$E$2=0,"",'[1]FK ÖN'!M77)</f>
        <v>0</v>
      </c>
      <c r="O82" s="62">
        <f>IF('[1]FK ÖN'!$E$2=0,"",'[1]FK ÖN'!N77)</f>
        <v>0</v>
      </c>
      <c r="P82" s="62">
        <f>IF('[1]FK ÖN'!$E$2=0,"",'[1]FK ÖN'!O77)</f>
        <v>0</v>
      </c>
      <c r="Q82" s="62">
        <f>IF('[1]FK ÖN'!$E$2=0,"",'[1]FK ÖN'!P77)</f>
        <v>0</v>
      </c>
      <c r="R82" s="63">
        <f t="shared" si="5"/>
        <v>0</v>
      </c>
      <c r="S82" s="63">
        <f t="shared" si="6"/>
        <v>2709400</v>
      </c>
      <c r="U82" s="62">
        <f>IF('[1]FK ÖN'!$E$2=0,"",'[1]FK ÖN'!Q77)</f>
        <v>0</v>
      </c>
      <c r="V82" s="62">
        <f t="shared" si="7"/>
        <v>2709400</v>
      </c>
      <c r="W82" s="62">
        <f>IF('[1]FK ÖN'!$E$2=0,"",'[1]FK ÖN'!S77)</f>
        <v>0</v>
      </c>
      <c r="Y82" s="88"/>
      <c r="Z82" s="88"/>
      <c r="AD82" s="88"/>
    </row>
    <row r="83" spans="1:30" s="49" customFormat="1" ht="15">
      <c r="A83" s="87" t="s">
        <v>407</v>
      </c>
      <c r="B83" s="129" t="str">
        <f>IF(('[1]FK ÖN'!C78)="","",('[1]FK ÖN'!C78))</f>
        <v>104037-0</v>
      </c>
      <c r="C83" s="129" t="str">
        <f>IF(('[1]FK ÖN'!D78)="","",('[1]FK ÖN'!D78))</f>
        <v>Intézményen kívüli gyermekétkeztetés</v>
      </c>
      <c r="E83" s="62">
        <f>IF('[1]FK ÖN'!$E$2=0,"",'[1]FK ÖN'!E78)</f>
        <v>0</v>
      </c>
      <c r="F83" s="62">
        <f>IF('[1]FK ÖN'!$E$2=0,"",'[1]FK ÖN'!F78)</f>
        <v>0</v>
      </c>
      <c r="G83" s="62">
        <v>2283420</v>
      </c>
      <c r="H83" s="62">
        <f>IF('[1]FK ÖN'!$E$2=0,"",'[1]FK ÖN'!H78)</f>
        <v>0</v>
      </c>
      <c r="I83" s="62">
        <f>IF('[1]FK ÖN'!$E$2=0,"",'[1]FK ÖN'!I78)</f>
        <v>0</v>
      </c>
      <c r="J83" s="62">
        <f>IF('[1]FK ÖN'!$E$2=0,"",'[1]FK ÖN'!J78)</f>
        <v>0</v>
      </c>
      <c r="K83" s="62">
        <f>IF('[1]FK ÖN'!$E$2=0,"",'[1]FK ÖN'!K78)</f>
        <v>0</v>
      </c>
      <c r="L83" s="62">
        <f>IF('[1]FK ÖN'!$E$2=0,"",'[1]FK ÖN'!L78)</f>
        <v>0</v>
      </c>
      <c r="M83" s="63">
        <f t="shared" si="0"/>
        <v>2283420</v>
      </c>
      <c r="N83" s="62">
        <f>IF('[1]FK ÖN'!$E$2=0,"",'[1]FK ÖN'!M78)</f>
        <v>0</v>
      </c>
      <c r="O83" s="62">
        <f>IF('[1]FK ÖN'!$E$2=0,"",'[1]FK ÖN'!N78)</f>
        <v>0</v>
      </c>
      <c r="P83" s="62">
        <f>IF('[1]FK ÖN'!$E$2=0,"",'[1]FK ÖN'!O78)</f>
        <v>0</v>
      </c>
      <c r="Q83" s="62">
        <f>IF('[1]FK ÖN'!$E$2=0,"",'[1]FK ÖN'!P78)</f>
        <v>0</v>
      </c>
      <c r="R83" s="63">
        <f t="shared" si="5"/>
        <v>0</v>
      </c>
      <c r="S83" s="63">
        <f t="shared" si="6"/>
        <v>2283420</v>
      </c>
      <c r="U83" s="62">
        <f>IF('[1]FK ÖN'!$E$2=0,"",'[1]FK ÖN'!Q78)</f>
        <v>0</v>
      </c>
      <c r="V83" s="62">
        <f t="shared" si="7"/>
        <v>2283420</v>
      </c>
      <c r="W83" s="62">
        <f>IF('[1]FK ÖN'!$E$2=0,"",'[1]FK ÖN'!S78)</f>
        <v>0</v>
      </c>
      <c r="Y83" s="88"/>
      <c r="Z83" s="88"/>
      <c r="AD83" s="88"/>
    </row>
    <row r="84" spans="1:30" s="49" customFormat="1" ht="15">
      <c r="A84" s="87" t="s">
        <v>408</v>
      </c>
      <c r="B84" s="129" t="str">
        <f>IF(('[1]FK ÖN'!C79)="","",('[1]FK ÖN'!C79))</f>
        <v>104051-0</v>
      </c>
      <c r="C84" s="129" t="str">
        <f>IF(('[1]FK ÖN'!D79)="","",('[1]FK ÖN'!D79))</f>
        <v>Gyermekvédelmi pénzbeli és természetbeni ellátások</v>
      </c>
      <c r="E84" s="62">
        <f>IF('[1]FK ÖN'!$E$2=0,"",'[1]FK ÖN'!E79)</f>
        <v>0</v>
      </c>
      <c r="F84" s="62">
        <f>IF('[1]FK ÖN'!$E$2=0,"",'[1]FK ÖN'!F79)</f>
        <v>0</v>
      </c>
      <c r="G84" s="62">
        <f>IF('[1]FK ÖN'!$E$2=0,"",'[1]FK ÖN'!G79)</f>
        <v>0</v>
      </c>
      <c r="H84" s="62">
        <f>IF('[1]FK ÖN'!$E$2=0,"",'[1]FK ÖN'!H79)</f>
        <v>0</v>
      </c>
      <c r="I84" s="62">
        <f>IF('[1]FK ÖN'!$E$2=0,"",'[1]FK ÖN'!I79)</f>
        <v>0</v>
      </c>
      <c r="J84" s="62">
        <f>IF('[1]FK ÖN'!$E$2=0,"",'[1]FK ÖN'!J79)</f>
        <v>0</v>
      </c>
      <c r="K84" s="62">
        <f>IF('[1]FK ÖN'!$E$2=0,"",'[1]FK ÖN'!K79)</f>
        <v>0</v>
      </c>
      <c r="L84" s="62">
        <f>IF('[1]FK ÖN'!$E$2=0,"",'[1]FK ÖN'!L79)</f>
        <v>0</v>
      </c>
      <c r="M84" s="63">
        <f t="shared" si="0"/>
        <v>0</v>
      </c>
      <c r="N84" s="62">
        <f>IF('[1]FK ÖN'!$E$2=0,"",'[1]FK ÖN'!M79)</f>
        <v>0</v>
      </c>
      <c r="O84" s="62">
        <f>IF('[1]FK ÖN'!$E$2=0,"",'[1]FK ÖN'!N79)</f>
        <v>0</v>
      </c>
      <c r="P84" s="62">
        <f>IF('[1]FK ÖN'!$E$2=0,"",'[1]FK ÖN'!O79)</f>
        <v>0</v>
      </c>
      <c r="Q84" s="62">
        <f>IF('[1]FK ÖN'!$E$2=0,"",'[1]FK ÖN'!P79)</f>
        <v>0</v>
      </c>
      <c r="R84" s="63">
        <f t="shared" si="5"/>
        <v>0</v>
      </c>
      <c r="S84" s="63">
        <f t="shared" si="6"/>
        <v>0</v>
      </c>
      <c r="U84" s="62">
        <f>IF('[1]FK ÖN'!$E$2=0,"",'[1]FK ÖN'!Q79)</f>
        <v>0</v>
      </c>
      <c r="V84" s="62">
        <f t="shared" si="7"/>
        <v>0</v>
      </c>
      <c r="W84" s="62">
        <f>IF('[1]FK ÖN'!$E$2=0,"",'[1]FK ÖN'!S79)</f>
        <v>0</v>
      </c>
      <c r="Y84" s="88"/>
      <c r="Z84" s="88"/>
      <c r="AD84" s="88"/>
    </row>
    <row r="85" spans="1:30" s="49" customFormat="1" ht="15">
      <c r="A85" s="113" t="s">
        <v>409</v>
      </c>
      <c r="B85" s="129" t="str">
        <f>IF(('[1]FK ÖN'!C80)="","",('[1]FK ÖN'!C80))</f>
        <v>106010-55</v>
      </c>
      <c r="C85" s="129" t="str">
        <f>IF(('[1]FK ÖN'!D80)="","",('[1]FK ÖN'!D80))</f>
        <v>Vésztői út - Lakóingatlan szociális célú bérbeadása</v>
      </c>
      <c r="E85" s="62">
        <f>IF('[1]FK ÖN'!$E$2=0,"",'[1]FK ÖN'!E80)</f>
        <v>0</v>
      </c>
      <c r="F85" s="62">
        <f>IF('[1]FK ÖN'!$E$2=0,"",'[1]FK ÖN'!F80)</f>
        <v>0</v>
      </c>
      <c r="G85" s="62">
        <v>634915</v>
      </c>
      <c r="H85" s="62">
        <f>IF('[1]FK ÖN'!$E$2=0,"",'[1]FK ÖN'!H80)</f>
        <v>0</v>
      </c>
      <c r="I85" s="62">
        <f>IF('[1]FK ÖN'!$E$2=0,"",'[1]FK ÖN'!I80)</f>
        <v>0</v>
      </c>
      <c r="J85" s="62">
        <v>3499993</v>
      </c>
      <c r="K85" s="62">
        <f>IF('[1]FK ÖN'!$E$2=0,"",'[1]FK ÖN'!K80)</f>
        <v>0</v>
      </c>
      <c r="L85" s="62">
        <f>IF('[1]FK ÖN'!$E$2=0,"",'[1]FK ÖN'!L80)</f>
        <v>0</v>
      </c>
      <c r="M85" s="120">
        <f t="shared" si="0"/>
        <v>4134908</v>
      </c>
      <c r="N85" s="62">
        <f>IF('[1]FK ÖN'!$E$2=0,"",'[1]FK ÖN'!M80)</f>
        <v>0</v>
      </c>
      <c r="O85" s="62">
        <f>IF('[1]FK ÖN'!$E$2=0,"",'[1]FK ÖN'!N80)</f>
        <v>0</v>
      </c>
      <c r="P85" s="62">
        <f>IF('[1]FK ÖN'!$E$2=0,"",'[1]FK ÖN'!O80)</f>
        <v>0</v>
      </c>
      <c r="Q85" s="62">
        <f>IF('[1]FK ÖN'!$E$2=0,"",'[1]FK ÖN'!P80)</f>
        <v>0</v>
      </c>
      <c r="R85" s="120">
        <f t="shared" si="5"/>
        <v>0</v>
      </c>
      <c r="S85" s="120">
        <f t="shared" si="6"/>
        <v>4134908</v>
      </c>
      <c r="U85" s="62">
        <f>IF('[1]FK ÖN'!$E$2=0,"",'[1]FK ÖN'!Q80)</f>
        <v>0</v>
      </c>
      <c r="V85" s="62">
        <f t="shared" si="7"/>
        <v>4134908</v>
      </c>
      <c r="W85" s="62">
        <f>IF('[1]FK ÖN'!$E$2=0,"",'[1]FK ÖN'!S80)</f>
        <v>0</v>
      </c>
      <c r="Y85" s="88"/>
      <c r="Z85" s="88"/>
      <c r="AD85" s="88"/>
    </row>
    <row r="86" spans="1:30" s="90" customFormat="1" ht="15">
      <c r="A86" s="87"/>
      <c r="B86" s="123" t="s">
        <v>357</v>
      </c>
      <c r="C86" s="124"/>
      <c r="D86" s="125"/>
      <c r="E86" s="126">
        <f aca="true" t="shared" si="8" ref="E86:S86">SUM(E7:E85)</f>
        <v>140157231</v>
      </c>
      <c r="F86" s="126">
        <f t="shared" si="8"/>
        <v>19552362</v>
      </c>
      <c r="G86" s="126">
        <f t="shared" si="8"/>
        <v>222033321</v>
      </c>
      <c r="H86" s="126">
        <f t="shared" si="8"/>
        <v>0</v>
      </c>
      <c r="I86" s="126">
        <f t="shared" si="8"/>
        <v>77329284</v>
      </c>
      <c r="J86" s="126">
        <f t="shared" si="8"/>
        <v>305176858</v>
      </c>
      <c r="K86" s="126">
        <f t="shared" si="8"/>
        <v>177046873</v>
      </c>
      <c r="L86" s="126">
        <f t="shared" si="8"/>
        <v>1300000</v>
      </c>
      <c r="M86" s="126">
        <f t="shared" si="8"/>
        <v>942595929</v>
      </c>
      <c r="N86" s="126">
        <f t="shared" si="8"/>
        <v>856196250</v>
      </c>
      <c r="O86" s="126">
        <f t="shared" si="8"/>
        <v>0</v>
      </c>
      <c r="P86" s="126">
        <f t="shared" si="8"/>
        <v>0</v>
      </c>
      <c r="Q86" s="126">
        <f t="shared" si="8"/>
        <v>0</v>
      </c>
      <c r="R86" s="126">
        <f t="shared" si="8"/>
        <v>856196250</v>
      </c>
      <c r="S86" s="126">
        <f t="shared" si="8"/>
        <v>1798792179</v>
      </c>
      <c r="T86" s="125"/>
      <c r="U86" s="126">
        <f>SUM(U7:U85)</f>
        <v>0</v>
      </c>
      <c r="V86" s="126">
        <f>SUM(V7:V85)</f>
        <v>1206624298</v>
      </c>
      <c r="W86" s="126">
        <f>SUM(W7:W85)</f>
        <v>592167881</v>
      </c>
      <c r="Y86" s="91"/>
      <c r="Z86" s="91"/>
      <c r="AD86" s="91"/>
    </row>
    <row r="87" spans="1:30" s="49" customFormat="1" ht="15">
      <c r="A87" s="114"/>
      <c r="B87" s="115"/>
      <c r="C87" s="116"/>
      <c r="D87" s="117"/>
      <c r="E87" s="118"/>
      <c r="F87" s="118"/>
      <c r="G87" s="118"/>
      <c r="H87" s="118"/>
      <c r="I87" s="118"/>
      <c r="J87" s="118"/>
      <c r="K87" s="118"/>
      <c r="L87" s="118"/>
      <c r="M87" s="119" t="s">
        <v>757</v>
      </c>
      <c r="N87" s="118"/>
      <c r="O87" s="118"/>
      <c r="P87" s="118"/>
      <c r="Q87" s="118"/>
      <c r="R87" s="119"/>
      <c r="S87" s="119"/>
      <c r="T87" s="117"/>
      <c r="U87" s="118"/>
      <c r="V87" s="118"/>
      <c r="W87" s="118"/>
      <c r="Y87" s="88"/>
      <c r="Z87" s="88"/>
      <c r="AD87" s="88"/>
    </row>
    <row r="88" spans="3:5" s="49" customFormat="1" ht="15">
      <c r="C88" s="205" t="s">
        <v>330</v>
      </c>
      <c r="D88" s="205"/>
      <c r="E88" s="205"/>
    </row>
    <row r="89" spans="8:23" s="49" customFormat="1" ht="15">
      <c r="H89" s="94" t="s">
        <v>331</v>
      </c>
      <c r="K89" s="90" t="str">
        <f>K2</f>
        <v>Mezőberény Város Önkormányzata külön</v>
      </c>
      <c r="P89" s="88" t="str">
        <f>P2</f>
        <v>Teljesítés</v>
      </c>
      <c r="W89" s="206" t="s">
        <v>413</v>
      </c>
    </row>
    <row r="90" spans="1:23" s="49" customFormat="1" ht="15">
      <c r="A90" s="49" t="s">
        <v>610</v>
      </c>
      <c r="I90" s="49" t="str">
        <f>I3</f>
        <v>2019.</v>
      </c>
      <c r="U90" s="207"/>
      <c r="V90" s="207"/>
      <c r="W90" s="207"/>
    </row>
    <row r="91" spans="21:23" s="49" customFormat="1" ht="15">
      <c r="U91" s="86"/>
      <c r="V91" s="86"/>
      <c r="W91" s="86"/>
    </row>
    <row r="92" spans="1:23" s="49" customFormat="1" ht="13.5" customHeight="1">
      <c r="A92" s="196" t="s">
        <v>332</v>
      </c>
      <c r="B92" s="199" t="s">
        <v>333</v>
      </c>
      <c r="C92" s="199"/>
      <c r="E92" s="199" t="s">
        <v>18</v>
      </c>
      <c r="F92" s="199"/>
      <c r="G92" s="199"/>
      <c r="H92" s="199"/>
      <c r="I92" s="199"/>
      <c r="J92" s="199"/>
      <c r="K92" s="199"/>
      <c r="L92" s="199"/>
      <c r="M92" s="199"/>
      <c r="N92" s="200" t="s">
        <v>88</v>
      </c>
      <c r="O92" s="200"/>
      <c r="P92" s="200"/>
      <c r="Q92" s="200"/>
      <c r="R92" s="200"/>
      <c r="S92" s="201" t="s">
        <v>358</v>
      </c>
      <c r="U92" s="202" t="s">
        <v>0</v>
      </c>
      <c r="V92" s="203"/>
      <c r="W92" s="204"/>
    </row>
    <row r="93" spans="1:23" s="53" customFormat="1" ht="97.5" customHeight="1">
      <c r="A93" s="197"/>
      <c r="B93" s="85" t="s">
        <v>335</v>
      </c>
      <c r="C93" s="85" t="s">
        <v>336</v>
      </c>
      <c r="E93" s="51" t="s">
        <v>359</v>
      </c>
      <c r="F93" s="51" t="s">
        <v>325</v>
      </c>
      <c r="G93" s="51" t="s">
        <v>27</v>
      </c>
      <c r="H93" s="51" t="s">
        <v>360</v>
      </c>
      <c r="I93" s="51" t="s">
        <v>34</v>
      </c>
      <c r="J93" s="51" t="s">
        <v>361</v>
      </c>
      <c r="K93" s="51" t="s">
        <v>67</v>
      </c>
      <c r="L93" s="51" t="s">
        <v>69</v>
      </c>
      <c r="M93" s="85" t="s">
        <v>86</v>
      </c>
      <c r="N93" s="51" t="s">
        <v>586</v>
      </c>
      <c r="O93" s="51" t="s">
        <v>585</v>
      </c>
      <c r="P93" s="52" t="s">
        <v>108</v>
      </c>
      <c r="Q93" s="52" t="s">
        <v>584</v>
      </c>
      <c r="R93" s="85" t="s">
        <v>587</v>
      </c>
      <c r="S93" s="201"/>
      <c r="U93" s="54" t="s">
        <v>14</v>
      </c>
      <c r="V93" s="54" t="s">
        <v>15</v>
      </c>
      <c r="W93" s="54" t="s">
        <v>16</v>
      </c>
    </row>
    <row r="94" spans="1:30" s="49" customFormat="1" ht="15">
      <c r="A94" s="87"/>
      <c r="B94" s="55"/>
      <c r="C94" s="56"/>
      <c r="E94" s="62"/>
      <c r="F94" s="62"/>
      <c r="G94" s="62"/>
      <c r="H94" s="62"/>
      <c r="I94" s="62"/>
      <c r="J94" s="62"/>
      <c r="K94" s="62"/>
      <c r="L94" s="62"/>
      <c r="M94" s="63"/>
      <c r="N94" s="62"/>
      <c r="O94" s="62"/>
      <c r="P94" s="62"/>
      <c r="Q94" s="62"/>
      <c r="R94" s="63"/>
      <c r="S94" s="63"/>
      <c r="U94" s="62"/>
      <c r="V94" s="62"/>
      <c r="W94" s="62"/>
      <c r="Y94" s="88"/>
      <c r="Z94" s="88"/>
      <c r="AD94" s="88"/>
    </row>
    <row r="95" spans="1:30" s="49" customFormat="1" ht="15">
      <c r="A95" s="87"/>
      <c r="B95" s="123" t="s">
        <v>611</v>
      </c>
      <c r="C95" s="56"/>
      <c r="E95" s="62">
        <f>E86</f>
        <v>140157231</v>
      </c>
      <c r="F95" s="62">
        <f aca="true" t="shared" si="9" ref="F95:W95">F86</f>
        <v>19552362</v>
      </c>
      <c r="G95" s="62">
        <f t="shared" si="9"/>
        <v>222033321</v>
      </c>
      <c r="H95" s="62">
        <f t="shared" si="9"/>
        <v>0</v>
      </c>
      <c r="I95" s="62">
        <f t="shared" si="9"/>
        <v>77329284</v>
      </c>
      <c r="J95" s="62">
        <f t="shared" si="9"/>
        <v>305176858</v>
      </c>
      <c r="K95" s="62">
        <f t="shared" si="9"/>
        <v>177046873</v>
      </c>
      <c r="L95" s="62">
        <f t="shared" si="9"/>
        <v>1300000</v>
      </c>
      <c r="M95" s="62">
        <f t="shared" si="9"/>
        <v>942595929</v>
      </c>
      <c r="N95" s="62">
        <f t="shared" si="9"/>
        <v>856196250</v>
      </c>
      <c r="O95" s="62">
        <f t="shared" si="9"/>
        <v>0</v>
      </c>
      <c r="P95" s="62">
        <f t="shared" si="9"/>
        <v>0</v>
      </c>
      <c r="Q95" s="62">
        <f t="shared" si="9"/>
        <v>0</v>
      </c>
      <c r="R95" s="62">
        <f t="shared" si="9"/>
        <v>856196250</v>
      </c>
      <c r="S95" s="62">
        <f t="shared" si="9"/>
        <v>1798792179</v>
      </c>
      <c r="U95" s="62">
        <f t="shared" si="9"/>
        <v>0</v>
      </c>
      <c r="V95" s="62">
        <f t="shared" si="9"/>
        <v>1206624298</v>
      </c>
      <c r="W95" s="62">
        <f t="shared" si="9"/>
        <v>592167881</v>
      </c>
      <c r="Y95" s="88"/>
      <c r="Z95" s="88"/>
      <c r="AD95" s="88"/>
    </row>
    <row r="96" spans="1:30" s="49" customFormat="1" ht="15">
      <c r="A96" s="87" t="s">
        <v>410</v>
      </c>
      <c r="B96" s="129" t="str">
        <f>IF(('[1]FK ÖN'!C81)="","",('[1]FK ÖN'!C81))</f>
        <v>106010-93</v>
      </c>
      <c r="C96" s="129" t="str">
        <f>IF(('[1]FK ÖN'!D81)="","",('[1]FK ÖN'!D81))</f>
        <v>Szétszórt lakás szociális célú bérbeadása - Lakóingatlan szociális célú bérbeadása</v>
      </c>
      <c r="E96" s="62">
        <f>IF('[1]FK ÖN'!$E$2=0,"",'[1]FK ÖN'!E81)</f>
        <v>0</v>
      </c>
      <c r="F96" s="62">
        <f>IF('[1]FK ÖN'!$E$2=0,"",'[1]FK ÖN'!F81)</f>
        <v>0</v>
      </c>
      <c r="G96" s="62">
        <v>209712</v>
      </c>
      <c r="H96" s="62">
        <f>IF('[1]FK ÖN'!$E$2=0,"",'[1]FK ÖN'!H81)</f>
        <v>0</v>
      </c>
      <c r="I96" s="62">
        <f>IF('[1]FK ÖN'!$E$2=0,"",'[1]FK ÖN'!I81)</f>
        <v>0</v>
      </c>
      <c r="J96" s="62">
        <f>IF('[1]FK ÖN'!$E$2=0,"",'[1]FK ÖN'!J81)</f>
        <v>0</v>
      </c>
      <c r="K96" s="62">
        <f>IF('[1]FK ÖN'!$E$2=0,"",'[1]FK ÖN'!K81)</f>
        <v>0</v>
      </c>
      <c r="L96" s="62">
        <f>IF('[1]FK ÖN'!$E$2=0,"",'[1]FK ÖN'!L81)</f>
        <v>0</v>
      </c>
      <c r="M96" s="63">
        <f t="shared" si="0"/>
        <v>209712</v>
      </c>
      <c r="N96" s="62">
        <f>IF('[1]FK ÖN'!$E$2=0,"",'[1]FK ÖN'!M81)</f>
        <v>0</v>
      </c>
      <c r="O96" s="62">
        <f>IF('[1]FK ÖN'!$E$2=0,"",'[1]FK ÖN'!N81)</f>
        <v>0</v>
      </c>
      <c r="P96" s="62">
        <f>IF('[1]FK ÖN'!$E$2=0,"",'[1]FK ÖN'!O81)</f>
        <v>0</v>
      </c>
      <c r="Q96" s="62">
        <f>IF('[1]FK ÖN'!$E$2=0,"",'[1]FK ÖN'!P81)</f>
        <v>0</v>
      </c>
      <c r="R96" s="63">
        <f t="shared" si="5"/>
        <v>0</v>
      </c>
      <c r="S96" s="63">
        <f t="shared" si="6"/>
        <v>209712</v>
      </c>
      <c r="U96" s="62">
        <f>IF('[1]FK ÖN'!$E$2=0,"",'[1]FK ÖN'!Q81)</f>
        <v>0</v>
      </c>
      <c r="V96" s="62">
        <f>S96</f>
        <v>209712</v>
      </c>
      <c r="W96" s="62">
        <f>IF('[1]FK ÖN'!$E$2=0,"",'[1]FK ÖN'!S81)</f>
        <v>0</v>
      </c>
      <c r="Y96" s="88"/>
      <c r="Z96" s="88"/>
      <c r="AD96" s="88"/>
    </row>
    <row r="97" spans="1:30" s="49" customFormat="1" ht="15">
      <c r="A97" s="87" t="s">
        <v>519</v>
      </c>
      <c r="B97" s="129" t="str">
        <f>IF(('[1]FK ÖN'!C82)="","",('[1]FK ÖN'!C82))</f>
        <v>107060-1</v>
      </c>
      <c r="C97" s="129" t="str">
        <f>IF(('[1]FK ÖN'!D82)="","",('[1]FK ÖN'!D82))</f>
        <v>Egyéb szociális pénzbeli és természetbeni ellátások - rendkívüli települési támogatás</v>
      </c>
      <c r="E97" s="62">
        <f>IF('[1]FK ÖN'!$E$2=0,"",'[1]FK ÖN'!E82)</f>
        <v>0</v>
      </c>
      <c r="F97" s="62">
        <f>IF('[1]FK ÖN'!$E$2=0,"",'[1]FK ÖN'!F82)</f>
        <v>0</v>
      </c>
      <c r="G97" s="62">
        <f>IF('[1]FK ÖN'!$E$2=0,"",'[1]FK ÖN'!G82)</f>
        <v>0</v>
      </c>
      <c r="H97" s="62">
        <f>5326600+1402500+13678502</f>
        <v>20407602</v>
      </c>
      <c r="I97" s="62">
        <f>IF('[1]FK ÖN'!$E$2=0,"",'[1]FK ÖN'!I82)</f>
        <v>0</v>
      </c>
      <c r="J97" s="62">
        <f>IF('[1]FK ÖN'!$E$2=0,"",'[1]FK ÖN'!J82)</f>
        <v>0</v>
      </c>
      <c r="K97" s="62">
        <f>IF('[1]FK ÖN'!$E$2=0,"",'[1]FK ÖN'!K82)</f>
        <v>0</v>
      </c>
      <c r="L97" s="62">
        <f>IF('[1]FK ÖN'!$E$2=0,"",'[1]FK ÖN'!L82)</f>
        <v>0</v>
      </c>
      <c r="M97" s="63">
        <f t="shared" si="0"/>
        <v>20407602</v>
      </c>
      <c r="N97" s="62">
        <f>IF('[1]FK ÖN'!$E$2=0,"",'[1]FK ÖN'!M82)</f>
        <v>0</v>
      </c>
      <c r="O97" s="62">
        <f>IF('[1]FK ÖN'!$E$2=0,"",'[1]FK ÖN'!N82)</f>
        <v>0</v>
      </c>
      <c r="P97" s="62">
        <f>IF('[1]FK ÖN'!$E$2=0,"",'[1]FK ÖN'!O82)</f>
        <v>0</v>
      </c>
      <c r="Q97" s="62">
        <f>IF('[1]FK ÖN'!$E$2=0,"",'[1]FK ÖN'!P82)</f>
        <v>0</v>
      </c>
      <c r="R97" s="63">
        <f t="shared" si="5"/>
        <v>0</v>
      </c>
      <c r="S97" s="63">
        <f t="shared" si="6"/>
        <v>20407602</v>
      </c>
      <c r="U97" s="62">
        <f>IF('[1]FK ÖN'!$E$2=0,"",'[1]FK ÖN'!Q82)</f>
        <v>0</v>
      </c>
      <c r="V97" s="62">
        <f>IF('[1]FK ÖN'!$E$2=0,"",'[1]FK ÖN'!R82)</f>
        <v>0</v>
      </c>
      <c r="W97" s="62">
        <f>S97</f>
        <v>20407602</v>
      </c>
      <c r="Y97" s="88"/>
      <c r="Z97" s="88"/>
      <c r="AD97" s="88"/>
    </row>
    <row r="98" spans="1:30" s="49" customFormat="1" ht="15">
      <c r="A98" s="87" t="s">
        <v>520</v>
      </c>
      <c r="B98" s="129" t="str">
        <f>IF(('[1]FK ÖN'!C83)="","",('[1]FK ÖN'!C83))</f>
        <v>107060-2-1</v>
      </c>
      <c r="C98" s="129" t="str">
        <f>IF(('[1]FK ÖN'!D83)="","",('[1]FK ÖN'!D83))</f>
        <v>Egyéb szociális, pénzbeli és természetbeni ellátások - ápolási támogatás</v>
      </c>
      <c r="E98" s="62">
        <f>IF('[1]FK ÖN'!$E$2=0,"",'[1]FK ÖN'!E83)</f>
        <v>0</v>
      </c>
      <c r="F98" s="62">
        <f>IF('[1]FK ÖN'!$E$2=0,"",'[1]FK ÖN'!F83)</f>
        <v>0</v>
      </c>
      <c r="G98" s="62">
        <f>IF('[1]FK ÖN'!$E$2=0,"",'[1]FK ÖN'!G83)</f>
        <v>0</v>
      </c>
      <c r="H98" s="62"/>
      <c r="I98" s="62">
        <f>IF('[1]FK ÖN'!$E$2=0,"",'[1]FK ÖN'!I83)</f>
        <v>0</v>
      </c>
      <c r="J98" s="62">
        <f>IF('[1]FK ÖN'!$E$2=0,"",'[1]FK ÖN'!J83)</f>
        <v>0</v>
      </c>
      <c r="K98" s="62">
        <f>IF('[1]FK ÖN'!$E$2=0,"",'[1]FK ÖN'!K83)</f>
        <v>0</v>
      </c>
      <c r="L98" s="62">
        <f>IF('[1]FK ÖN'!$E$2=0,"",'[1]FK ÖN'!L83)</f>
        <v>0</v>
      </c>
      <c r="M98" s="63">
        <f t="shared" si="0"/>
        <v>0</v>
      </c>
      <c r="N98" s="62">
        <f>IF('[1]FK ÖN'!$E$2=0,"",'[1]FK ÖN'!M83)</f>
        <v>0</v>
      </c>
      <c r="O98" s="62">
        <f>IF('[1]FK ÖN'!$E$2=0,"",'[1]FK ÖN'!N83)</f>
        <v>0</v>
      </c>
      <c r="P98" s="62"/>
      <c r="Q98" s="62">
        <f>IF('[1]FK ÖN'!$E$2=0,"",'[1]FK ÖN'!P83)</f>
        <v>0</v>
      </c>
      <c r="R98" s="63">
        <f t="shared" si="5"/>
        <v>0</v>
      </c>
      <c r="S98" s="63">
        <f t="shared" si="6"/>
        <v>0</v>
      </c>
      <c r="U98" s="62">
        <f>IF('[1]FK ÖN'!$E$2=0,"",'[1]FK ÖN'!Q83)</f>
        <v>0</v>
      </c>
      <c r="V98" s="62">
        <f>IF('[1]FK ÖN'!$E$2=0,"",'[1]FK ÖN'!R83)</f>
        <v>0</v>
      </c>
      <c r="W98" s="62">
        <f>S98</f>
        <v>0</v>
      </c>
      <c r="Y98" s="88"/>
      <c r="Z98" s="88"/>
      <c r="AD98" s="88"/>
    </row>
    <row r="99" spans="1:30" s="49" customFormat="1" ht="15">
      <c r="A99" s="87" t="s">
        <v>521</v>
      </c>
      <c r="B99" s="129" t="str">
        <f>IF(('[1]FK ÖN'!C84)="","",('[1]FK ÖN'!C84))</f>
        <v>107060-2-2</v>
      </c>
      <c r="C99" s="129" t="str">
        <f>IF(('[1]FK ÖN'!D84)="","",('[1]FK ÖN'!D84))</f>
        <v>Egyéb szociális, pénzbeli és természetbeni ellátások - lakhatási támogatás</v>
      </c>
      <c r="E99" s="62">
        <f>IF('[1]FK ÖN'!$E$2=0,"",'[1]FK ÖN'!E84)</f>
        <v>0</v>
      </c>
      <c r="F99" s="62">
        <f>IF('[1]FK ÖN'!$E$2=0,"",'[1]FK ÖN'!F84)</f>
        <v>0</v>
      </c>
      <c r="G99" s="62">
        <f>IF('[1]FK ÖN'!$E$2=0,"",'[1]FK ÖN'!G84)</f>
        <v>0</v>
      </c>
      <c r="H99" s="62">
        <v>6477000</v>
      </c>
      <c r="I99" s="62">
        <f>IF('[1]FK ÖN'!$E$2=0,"",'[1]FK ÖN'!I84)</f>
        <v>0</v>
      </c>
      <c r="J99" s="62">
        <f>IF('[1]FK ÖN'!$E$2=0,"",'[1]FK ÖN'!J84)</f>
        <v>0</v>
      </c>
      <c r="K99" s="62">
        <f>IF('[1]FK ÖN'!$E$2=0,"",'[1]FK ÖN'!K84)</f>
        <v>0</v>
      </c>
      <c r="L99" s="62">
        <f>IF('[1]FK ÖN'!$E$2=0,"",'[1]FK ÖN'!L84)</f>
        <v>0</v>
      </c>
      <c r="M99" s="63">
        <f t="shared" si="0"/>
        <v>6477000</v>
      </c>
      <c r="N99" s="62">
        <f>IF('[1]FK ÖN'!$E$2=0,"",'[1]FK ÖN'!M84)</f>
        <v>0</v>
      </c>
      <c r="O99" s="62">
        <f>IF('[1]FK ÖN'!$E$2=0,"",'[1]FK ÖN'!N84)</f>
        <v>0</v>
      </c>
      <c r="P99" s="62">
        <f>IF('[1]FK ÖN'!$E$2=0,"",'[1]FK ÖN'!O84)</f>
        <v>0</v>
      </c>
      <c r="Q99" s="62">
        <f>IF('[1]FK ÖN'!$E$2=0,"",'[1]FK ÖN'!P84)</f>
        <v>0</v>
      </c>
      <c r="R99" s="63">
        <f t="shared" si="5"/>
        <v>0</v>
      </c>
      <c r="S99" s="63">
        <f t="shared" si="6"/>
        <v>6477000</v>
      </c>
      <c r="U99" s="62">
        <f>IF('[1]FK ÖN'!$E$2=0,"",'[1]FK ÖN'!Q84)</f>
        <v>0</v>
      </c>
      <c r="V99" s="62">
        <f>IF('[1]FK ÖN'!$E$2=0,"",'[1]FK ÖN'!R84)</f>
        <v>0</v>
      </c>
      <c r="W99" s="62">
        <f>S99</f>
        <v>6477000</v>
      </c>
      <c r="Y99" s="88"/>
      <c r="Z99" s="88"/>
      <c r="AD99" s="88"/>
    </row>
    <row r="100" spans="1:30" s="49" customFormat="1" ht="15">
      <c r="A100" s="87" t="s">
        <v>522</v>
      </c>
      <c r="B100" s="129" t="str">
        <f>IF(('[1]FK ÖN'!C85)="","",('[1]FK ÖN'!C85))</f>
        <v>107060-2-3</v>
      </c>
      <c r="C100" s="129" t="str">
        <f>IF(('[1]FK ÖN'!D85)="","",('[1]FK ÖN'!D85))</f>
        <v>Egyéb szociális, pénzbeli és természetbeni ellátások - szociális tűzifa</v>
      </c>
      <c r="E100" s="62">
        <f>IF('[1]FK ÖN'!$E$2=0,"",'[1]FK ÖN'!E85)</f>
        <v>0</v>
      </c>
      <c r="F100" s="62">
        <f>IF('[1]FK ÖN'!$E$2=0,"",'[1]FK ÖN'!F85)</f>
        <v>0</v>
      </c>
      <c r="G100" s="62">
        <f>IF('[1]FK ÖN'!$E$2=0,"",'[1]FK ÖN'!G85)</f>
        <v>0</v>
      </c>
      <c r="H100" s="62">
        <v>13482698</v>
      </c>
      <c r="I100" s="62">
        <f>IF('[1]FK ÖN'!$E$2=0,"",'[1]FK ÖN'!I85)</f>
        <v>0</v>
      </c>
      <c r="J100" s="62">
        <f>IF('[1]FK ÖN'!$E$2=0,"",'[1]FK ÖN'!J85)</f>
        <v>0</v>
      </c>
      <c r="K100" s="62">
        <f>IF('[1]FK ÖN'!$E$2=0,"",'[1]FK ÖN'!K85)</f>
        <v>0</v>
      </c>
      <c r="L100" s="62">
        <f>IF('[1]FK ÖN'!$E$2=0,"",'[1]FK ÖN'!L85)</f>
        <v>0</v>
      </c>
      <c r="M100" s="63">
        <f t="shared" si="0"/>
        <v>13482698</v>
      </c>
      <c r="N100" s="62">
        <f>IF('[1]FK ÖN'!$E$2=0,"",'[1]FK ÖN'!M85)</f>
        <v>0</v>
      </c>
      <c r="O100" s="62">
        <f>IF('[1]FK ÖN'!$E$2=0,"",'[1]FK ÖN'!N85)</f>
        <v>0</v>
      </c>
      <c r="P100" s="62">
        <f>IF('[1]FK ÖN'!$E$2=0,"",'[1]FK ÖN'!O85)</f>
        <v>0</v>
      </c>
      <c r="Q100" s="62">
        <f>IF('[1]FK ÖN'!$E$2=0,"",'[1]FK ÖN'!P85)</f>
        <v>0</v>
      </c>
      <c r="R100" s="63">
        <f t="shared" si="5"/>
        <v>0</v>
      </c>
      <c r="S100" s="63">
        <f t="shared" si="6"/>
        <v>13482698</v>
      </c>
      <c r="U100" s="62">
        <f>IF('[1]FK ÖN'!$E$2=0,"",'[1]FK ÖN'!Q85)</f>
        <v>0</v>
      </c>
      <c r="V100" s="62">
        <f>IF('[1]FK ÖN'!$E$2=0,"",'[1]FK ÖN'!R85)</f>
        <v>0</v>
      </c>
      <c r="W100" s="62">
        <f>S100</f>
        <v>13482698</v>
      </c>
      <c r="Y100" s="88"/>
      <c r="Z100" s="88"/>
      <c r="AD100" s="88"/>
    </row>
    <row r="101" spans="1:30" s="49" customFormat="1" ht="15">
      <c r="A101" s="87" t="s">
        <v>523</v>
      </c>
      <c r="B101" s="129" t="str">
        <f>IF(('[1]FK ÖN'!C86)="","",('[1]FK ÖN'!C86))</f>
        <v>107060-2-4</v>
      </c>
      <c r="C101" s="129" t="str">
        <f>IF(('[1]FK ÖN'!D86)="","",('[1]FK ÖN'!D86))</f>
        <v>Egyéb szociális, pénzbeli és természetbeni ellátások - téli rezsicsökkentés</v>
      </c>
      <c r="E101" s="62">
        <f>IF('[1]FK ÖN'!$E$2=0,"",'[1]FK ÖN'!E86)</f>
        <v>0</v>
      </c>
      <c r="F101" s="62">
        <f>IF('[1]FK ÖN'!$E$2=0,"",'[1]FK ÖN'!F86)</f>
        <v>0</v>
      </c>
      <c r="G101" s="62">
        <v>4872156</v>
      </c>
      <c r="H101" s="62">
        <f>IF('[1]FK ÖN'!$E$2=0,"",'[1]FK ÖN'!H86)</f>
        <v>0</v>
      </c>
      <c r="I101" s="62">
        <f>IF('[1]FK ÖN'!$E$2=0,"",'[1]FK ÖN'!I86)</f>
        <v>0</v>
      </c>
      <c r="J101" s="62">
        <f>IF('[1]FK ÖN'!$E$2=0,"",'[1]FK ÖN'!J86)</f>
        <v>0</v>
      </c>
      <c r="K101" s="62">
        <f>IF('[1]FK ÖN'!$E$2=0,"",'[1]FK ÖN'!K86)</f>
        <v>0</v>
      </c>
      <c r="L101" s="62">
        <f>IF('[1]FK ÖN'!$E$2=0,"",'[1]FK ÖN'!L86)</f>
        <v>0</v>
      </c>
      <c r="M101" s="63">
        <f t="shared" si="0"/>
        <v>4872156</v>
      </c>
      <c r="N101" s="62">
        <f>IF('[1]FK ÖN'!$E$2=0,"",'[1]FK ÖN'!M86)</f>
        <v>0</v>
      </c>
      <c r="O101" s="62">
        <f>IF('[1]FK ÖN'!$E$2=0,"",'[1]FK ÖN'!N86)</f>
        <v>0</v>
      </c>
      <c r="P101" s="62">
        <f>IF('[1]FK ÖN'!$E$2=0,"",'[1]FK ÖN'!O86)</f>
        <v>0</v>
      </c>
      <c r="Q101" s="62">
        <f>IF('[1]FK ÖN'!$E$2=0,"",'[1]FK ÖN'!P86)</f>
        <v>0</v>
      </c>
      <c r="R101" s="63">
        <f t="shared" si="5"/>
        <v>0</v>
      </c>
      <c r="S101" s="63">
        <f t="shared" si="6"/>
        <v>4872156</v>
      </c>
      <c r="U101" s="62">
        <f>IF('[1]FK ÖN'!$E$2=0,"",'[1]FK ÖN'!Q86)</f>
        <v>0</v>
      </c>
      <c r="V101" s="62">
        <f>S101</f>
        <v>4872156</v>
      </c>
      <c r="W101" s="62">
        <f>IF('[1]FK ÖN'!$E$2=0,"",'[1]FK ÖN'!S86)</f>
        <v>0</v>
      </c>
      <c r="Y101" s="88"/>
      <c r="Z101" s="88"/>
      <c r="AD101" s="88"/>
    </row>
    <row r="102" spans="1:30" s="49" customFormat="1" ht="15">
      <c r="A102" s="87" t="s">
        <v>524</v>
      </c>
      <c r="B102" s="129" t="str">
        <f>IF(('[1]FK ÖN'!C87)="","",('[1]FK ÖN'!C87))</f>
        <v>107060-3-1</v>
      </c>
      <c r="C102" s="129" t="str">
        <f>IF(('[1]FK ÖN'!D87)="","",('[1]FK ÖN'!D87))</f>
        <v>Egyéb szociális, pénzbeli és természetbeni ellátások - ingyenes gyermekétkeztetés</v>
      </c>
      <c r="E102" s="62">
        <f>IF('[1]FK ÖN'!$E$2=0,"",'[1]FK ÖN'!E87)</f>
        <v>0</v>
      </c>
      <c r="F102" s="62">
        <f>IF('[1]FK ÖN'!$E$2=0,"",'[1]FK ÖN'!F87)</f>
        <v>0</v>
      </c>
      <c r="G102" s="62">
        <f>IF('[1]FK ÖN'!$E$2=0,"",'[1]FK ÖN'!G87)</f>
        <v>0</v>
      </c>
      <c r="H102" s="62">
        <v>24990</v>
      </c>
      <c r="I102" s="62">
        <f>IF('[1]FK ÖN'!$E$2=0,"",'[1]FK ÖN'!I87)</f>
        <v>0</v>
      </c>
      <c r="J102" s="62">
        <f>IF('[1]FK ÖN'!$E$2=0,"",'[1]FK ÖN'!J87)</f>
        <v>0</v>
      </c>
      <c r="K102" s="62">
        <f>IF('[1]FK ÖN'!$E$2=0,"",'[1]FK ÖN'!K87)</f>
        <v>0</v>
      </c>
      <c r="L102" s="62">
        <f>IF('[1]FK ÖN'!$E$2=0,"",'[1]FK ÖN'!L87)</f>
        <v>0</v>
      </c>
      <c r="M102" s="63">
        <f t="shared" si="0"/>
        <v>24990</v>
      </c>
      <c r="N102" s="62">
        <f>IF('[1]FK ÖN'!$E$2=0,"",'[1]FK ÖN'!M87)</f>
        <v>0</v>
      </c>
      <c r="O102" s="62">
        <f>IF('[1]FK ÖN'!$E$2=0,"",'[1]FK ÖN'!N87)</f>
        <v>0</v>
      </c>
      <c r="P102" s="62">
        <f>IF('[1]FK ÖN'!$E$2=0,"",'[1]FK ÖN'!O87)</f>
        <v>0</v>
      </c>
      <c r="Q102" s="62">
        <f>IF('[1]FK ÖN'!$E$2=0,"",'[1]FK ÖN'!P87)</f>
        <v>0</v>
      </c>
      <c r="R102" s="63">
        <f t="shared" si="5"/>
        <v>0</v>
      </c>
      <c r="S102" s="63">
        <f t="shared" si="6"/>
        <v>24990</v>
      </c>
      <c r="U102" s="62">
        <f>IF('[1]FK ÖN'!$E$2=0,"",'[1]FK ÖN'!Q87)</f>
        <v>0</v>
      </c>
      <c r="V102" s="62">
        <f>IF('[1]FK ÖN'!$E$2=0,"",'[1]FK ÖN'!R87)</f>
        <v>0</v>
      </c>
      <c r="W102" s="62">
        <f aca="true" t="shared" si="10" ref="W102:W107">S102</f>
        <v>24990</v>
      </c>
      <c r="Y102" s="88"/>
      <c r="Z102" s="88"/>
      <c r="AD102" s="88"/>
    </row>
    <row r="103" spans="1:30" s="49" customFormat="1" ht="15">
      <c r="A103" s="87" t="s">
        <v>525</v>
      </c>
      <c r="B103" s="129" t="str">
        <f>IF(('[1]FK ÖN'!C88)="","",('[1]FK ÖN'!C88))</f>
        <v>107060-3-2</v>
      </c>
      <c r="C103" s="129" t="str">
        <f>IF(('[1]FK ÖN'!D88)="","",('[1]FK ÖN'!D88))</f>
        <v>Egyéb szociális, pénzbeli és természetbeni ellátások - autóbusz közlekedés</v>
      </c>
      <c r="E103" s="62">
        <f>IF('[1]FK ÖN'!$E$2=0,"",'[1]FK ÖN'!E88)</f>
        <v>0</v>
      </c>
      <c r="F103" s="62">
        <f>IF('[1]FK ÖN'!$E$2=0,"",'[1]FK ÖN'!F88)</f>
        <v>0</v>
      </c>
      <c r="G103" s="62">
        <f>IF('[1]FK ÖN'!$E$2=0,"",'[1]FK ÖN'!G88)</f>
        <v>0</v>
      </c>
      <c r="H103" s="62">
        <v>892500</v>
      </c>
      <c r="I103" s="62">
        <f>IF('[1]FK ÖN'!$E$2=0,"",'[1]FK ÖN'!I88)</f>
        <v>0</v>
      </c>
      <c r="J103" s="62">
        <f>IF('[1]FK ÖN'!$E$2=0,"",'[1]FK ÖN'!J88)</f>
        <v>0</v>
      </c>
      <c r="K103" s="62">
        <f>IF('[1]FK ÖN'!$E$2=0,"",'[1]FK ÖN'!K88)</f>
        <v>0</v>
      </c>
      <c r="L103" s="62">
        <f>IF('[1]FK ÖN'!$E$2=0,"",'[1]FK ÖN'!L88)</f>
        <v>0</v>
      </c>
      <c r="M103" s="63">
        <f t="shared" si="0"/>
        <v>892500</v>
      </c>
      <c r="N103" s="62">
        <f>IF('[1]FK ÖN'!$E$2=0,"",'[1]FK ÖN'!M88)</f>
        <v>0</v>
      </c>
      <c r="O103" s="62">
        <f>IF('[1]FK ÖN'!$E$2=0,"",'[1]FK ÖN'!N88)</f>
        <v>0</v>
      </c>
      <c r="P103" s="62">
        <f>IF('[1]FK ÖN'!$E$2=0,"",'[1]FK ÖN'!O88)</f>
        <v>0</v>
      </c>
      <c r="Q103" s="62">
        <f>IF('[1]FK ÖN'!$E$2=0,"",'[1]FK ÖN'!P88)</f>
        <v>0</v>
      </c>
      <c r="R103" s="63">
        <f>SUM(N103:P103)</f>
        <v>0</v>
      </c>
      <c r="S103" s="63">
        <f>SUM(R103,M103)</f>
        <v>892500</v>
      </c>
      <c r="U103" s="62">
        <f>IF('[1]FK ÖN'!$E$2=0,"",'[1]FK ÖN'!Q88)</f>
        <v>0</v>
      </c>
      <c r="V103" s="62">
        <f>IF('[1]FK ÖN'!$E$2=0,"",'[1]FK ÖN'!R88)</f>
        <v>0</v>
      </c>
      <c r="W103" s="62">
        <f t="shared" si="10"/>
        <v>892500</v>
      </c>
      <c r="Y103" s="88"/>
      <c r="Z103" s="88"/>
      <c r="AD103" s="88"/>
    </row>
    <row r="104" spans="1:30" s="49" customFormat="1" ht="15">
      <c r="A104" s="87" t="s">
        <v>526</v>
      </c>
      <c r="B104" s="129" t="str">
        <f>IF(('[1]FK ÖN'!C89)="","",('[1]FK ÖN'!C89))</f>
        <v>107060-3-3</v>
      </c>
      <c r="C104" s="129" t="str">
        <f>IF(('[1]FK ÖN'!D89)="","",('[1]FK ÖN'!D89))</f>
        <v>Egyéb szociális, pénzbeli és természetbeni ellátások - felsőoktatási tanulók támogatása</v>
      </c>
      <c r="E104" s="62">
        <f>IF('[1]FK ÖN'!$E$2=0,"",'[1]FK ÖN'!E89)</f>
        <v>0</v>
      </c>
      <c r="F104" s="62">
        <f>IF('[1]FK ÖN'!$E$2=0,"",'[1]FK ÖN'!F89)</f>
        <v>0</v>
      </c>
      <c r="G104" s="62">
        <f>IF('[1]FK ÖN'!$E$2=0,"",'[1]FK ÖN'!G89)</f>
        <v>0</v>
      </c>
      <c r="H104" s="62">
        <v>720000</v>
      </c>
      <c r="I104" s="62">
        <f>IF('[1]FK ÖN'!$E$2=0,"",'[1]FK ÖN'!I89)</f>
        <v>0</v>
      </c>
      <c r="J104" s="62">
        <f>IF('[1]FK ÖN'!$E$2=0,"",'[1]FK ÖN'!J89)</f>
        <v>0</v>
      </c>
      <c r="K104" s="62">
        <f>IF('[1]FK ÖN'!$E$2=0,"",'[1]FK ÖN'!K89)</f>
        <v>0</v>
      </c>
      <c r="L104" s="62">
        <f>IF('[1]FK ÖN'!$E$2=0,"",'[1]FK ÖN'!L89)</f>
        <v>0</v>
      </c>
      <c r="M104" s="63">
        <f aca="true" t="shared" si="11" ref="M104:M149">SUM(E104:L104)</f>
        <v>720000</v>
      </c>
      <c r="N104" s="62">
        <f>IF('[1]FK ÖN'!$E$2=0,"",'[1]FK ÖN'!M89)</f>
        <v>0</v>
      </c>
      <c r="O104" s="62">
        <f>IF('[1]FK ÖN'!$E$2=0,"",'[1]FK ÖN'!N89)</f>
        <v>0</v>
      </c>
      <c r="P104" s="62">
        <f>IF('[1]FK ÖN'!$E$2=0,"",'[1]FK ÖN'!O89)</f>
        <v>0</v>
      </c>
      <c r="Q104" s="62">
        <f>IF('[1]FK ÖN'!$E$2=0,"",'[1]FK ÖN'!P89)</f>
        <v>0</v>
      </c>
      <c r="R104" s="63">
        <f>SUM(N104:P104)</f>
        <v>0</v>
      </c>
      <c r="S104" s="63">
        <f>SUM(R104,M104)</f>
        <v>720000</v>
      </c>
      <c r="U104" s="62">
        <f>IF('[1]FK ÖN'!$E$2=0,"",'[1]FK ÖN'!Q89)</f>
        <v>0</v>
      </c>
      <c r="V104" s="62">
        <f>IF('[1]FK ÖN'!$E$2=0,"",'[1]FK ÖN'!R89)</f>
        <v>0</v>
      </c>
      <c r="W104" s="62">
        <f t="shared" si="10"/>
        <v>720000</v>
      </c>
      <c r="Y104" s="88"/>
      <c r="Z104" s="88"/>
      <c r="AD104" s="88"/>
    </row>
    <row r="105" spans="1:30" s="49" customFormat="1" ht="15">
      <c r="A105" s="87" t="s">
        <v>527</v>
      </c>
      <c r="B105" s="129" t="str">
        <f>IF(('[1]FK ÖN'!C90)="","",('[1]FK ÖN'!C90))</f>
        <v>107060-3-4</v>
      </c>
      <c r="C105" s="129" t="str">
        <f>IF(('[1]FK ÖN'!D90)="","",('[1]FK ÖN'!D90))</f>
        <v>Egyéb szociális, pénzbeli és természetbeni ellátások - köztemetés</v>
      </c>
      <c r="E105" s="62">
        <f>IF('[1]FK ÖN'!$E$2=0,"",'[1]FK ÖN'!E90)</f>
        <v>0</v>
      </c>
      <c r="F105" s="62">
        <f>IF('[1]FK ÖN'!$E$2=0,"",'[1]FK ÖN'!F90)</f>
        <v>0</v>
      </c>
      <c r="G105" s="62">
        <f>IF('[1]FK ÖN'!$E$2=0,"",'[1]FK ÖN'!G90)</f>
        <v>0</v>
      </c>
      <c r="H105" s="62">
        <f>IF('[1]FK ÖN'!$E$2=0,"",'[1]FK ÖN'!H90)</f>
        <v>0</v>
      </c>
      <c r="I105" s="62">
        <f>IF('[1]FK ÖN'!$E$2=0,"",'[1]FK ÖN'!I90)</f>
        <v>0</v>
      </c>
      <c r="J105" s="62">
        <f>IF('[1]FK ÖN'!$E$2=0,"",'[1]FK ÖN'!J90)</f>
        <v>0</v>
      </c>
      <c r="K105" s="62">
        <f>IF('[1]FK ÖN'!$E$2=0,"",'[1]FK ÖN'!K90)</f>
        <v>0</v>
      </c>
      <c r="L105" s="62">
        <f>IF('[1]FK ÖN'!$E$2=0,"",'[1]FK ÖN'!L90)</f>
        <v>0</v>
      </c>
      <c r="M105" s="63">
        <f t="shared" si="11"/>
        <v>0</v>
      </c>
      <c r="N105" s="62">
        <f>IF('[1]FK ÖN'!$E$2=0,"",'[1]FK ÖN'!M90)</f>
        <v>0</v>
      </c>
      <c r="O105" s="62">
        <f>IF('[1]FK ÖN'!$E$2=0,"",'[1]FK ÖN'!N90)</f>
        <v>0</v>
      </c>
      <c r="P105" s="62">
        <f>IF('[1]FK ÖN'!$E$2=0,"",'[1]FK ÖN'!O90)</f>
        <v>0</v>
      </c>
      <c r="Q105" s="62">
        <f>IF('[1]FK ÖN'!$E$2=0,"",'[1]FK ÖN'!P90)</f>
        <v>0</v>
      </c>
      <c r="R105" s="63">
        <f>SUM(N105:P105)</f>
        <v>0</v>
      </c>
      <c r="S105" s="63">
        <f>SUM(R105,M105)</f>
        <v>0</v>
      </c>
      <c r="U105" s="62">
        <f>IF('[1]FK ÖN'!$E$2=0,"",'[1]FK ÖN'!Q90)</f>
        <v>0</v>
      </c>
      <c r="V105" s="62">
        <f>IF('[1]FK ÖN'!$E$2=0,"",'[1]FK ÖN'!R90)</f>
        <v>0</v>
      </c>
      <c r="W105" s="62">
        <f t="shared" si="10"/>
        <v>0</v>
      </c>
      <c r="Y105" s="88"/>
      <c r="Z105" s="88"/>
      <c r="AD105" s="88"/>
    </row>
    <row r="106" spans="1:30" s="49" customFormat="1" ht="14.25" customHeight="1">
      <c r="A106" s="87" t="s">
        <v>528</v>
      </c>
      <c r="B106" s="129" t="str">
        <f>IF(('[1]FK ÖN'!C91)="","",('[1]FK ÖN'!C91))</f>
        <v>107060-3-5</v>
      </c>
      <c r="C106" s="129" t="str">
        <f>IF(('[1]FK ÖN'!D91)="","",('[1]FK ÖN'!D91))</f>
        <v>Egyéb szociális, pénzbeli és természetbeni ellátások - temetési kölcsön</v>
      </c>
      <c r="E106" s="62">
        <f>IF('[1]FK ÖN'!$E$2=0,"",'[1]FK ÖN'!E91)</f>
        <v>0</v>
      </c>
      <c r="F106" s="62">
        <f>IF('[1]FK ÖN'!$E$2=0,"",'[1]FK ÖN'!F91)</f>
        <v>0</v>
      </c>
      <c r="G106" s="62">
        <f>IF('[1]FK ÖN'!$E$2=0,"",'[1]FK ÖN'!G91)</f>
        <v>0</v>
      </c>
      <c r="H106" s="62">
        <v>420000</v>
      </c>
      <c r="I106" s="62">
        <f>IF('[1]FK ÖN'!$E$2=0,"",'[1]FK ÖN'!I91)</f>
        <v>0</v>
      </c>
      <c r="J106" s="62">
        <f>IF('[1]FK ÖN'!$E$2=0,"",'[1]FK ÖN'!J91)</f>
        <v>0</v>
      </c>
      <c r="K106" s="62">
        <f>IF('[1]FK ÖN'!$E$2=0,"",'[1]FK ÖN'!K91)</f>
        <v>0</v>
      </c>
      <c r="L106" s="62">
        <f>IF('[1]FK ÖN'!$E$2=0,"",'[1]FK ÖN'!L91)</f>
        <v>0</v>
      </c>
      <c r="M106" s="63">
        <f t="shared" si="11"/>
        <v>420000</v>
      </c>
      <c r="N106" s="62">
        <f>IF('[1]FK ÖN'!$E$2=0,"",'[1]FK ÖN'!M91)</f>
        <v>0</v>
      </c>
      <c r="O106" s="62">
        <f>IF('[1]FK ÖN'!$E$2=0,"",'[1]FK ÖN'!N91)</f>
        <v>0</v>
      </c>
      <c r="P106" s="62">
        <f>IF('[1]FK ÖN'!$E$2=0,"",'[1]FK ÖN'!O91)</f>
        <v>0</v>
      </c>
      <c r="Q106" s="62">
        <f>IF('[1]FK ÖN'!$E$2=0,"",'[1]FK ÖN'!P91)</f>
        <v>0</v>
      </c>
      <c r="R106" s="63">
        <f aca="true" t="shared" si="12" ref="R106:R111">SUM(N106:P106)</f>
        <v>0</v>
      </c>
      <c r="S106" s="63">
        <f aca="true" t="shared" si="13" ref="S106:S111">SUM(R106,M106)</f>
        <v>420000</v>
      </c>
      <c r="U106" s="62">
        <f>IF('[1]FK ÖN'!$E$2=0,"",'[1]FK ÖN'!Q91)</f>
        <v>0</v>
      </c>
      <c r="V106" s="62">
        <f>IF('[1]FK ÖN'!$E$2=0,"",'[1]FK ÖN'!R91)</f>
        <v>0</v>
      </c>
      <c r="W106" s="62">
        <f t="shared" si="10"/>
        <v>420000</v>
      </c>
      <c r="Y106" s="88"/>
      <c r="Z106" s="88"/>
      <c r="AD106" s="88"/>
    </row>
    <row r="107" spans="1:30" s="49" customFormat="1" ht="15">
      <c r="A107" s="87" t="s">
        <v>529</v>
      </c>
      <c r="B107" s="129" t="str">
        <f>IF(('[1]FK ÖN'!C92)="","",('[1]FK ÖN'!C92))</f>
        <v>107080-0</v>
      </c>
      <c r="C107" s="129" t="str">
        <f>IF(('[1]FK ÖN'!D92)="","",('[1]FK ÖN'!D92))</f>
        <v>Humán szolgáltatások fejlesztése (EFOP-1.5.3-16-2017-00097)</v>
      </c>
      <c r="E107" s="62">
        <v>25622503</v>
      </c>
      <c r="F107" s="62">
        <v>4464753</v>
      </c>
      <c r="G107" s="62">
        <v>51529150</v>
      </c>
      <c r="H107" s="62">
        <f>IF('[1]FK ÖN'!$E$2=0,"",'[1]FK ÖN'!H92)</f>
        <v>0</v>
      </c>
      <c r="I107" s="62">
        <f>IF('[1]FK ÖN'!$E$2=0,"",'[1]FK ÖN'!I92)</f>
        <v>0</v>
      </c>
      <c r="J107" s="62">
        <v>4595476</v>
      </c>
      <c r="K107" s="62">
        <f>IF('[1]FK ÖN'!$E$2=0,"",'[1]FK ÖN'!K92)</f>
        <v>0</v>
      </c>
      <c r="L107" s="62">
        <f>IF('[1]FK ÖN'!$E$2=0,"",'[1]FK ÖN'!L92)</f>
        <v>0</v>
      </c>
      <c r="M107" s="63">
        <f t="shared" si="11"/>
        <v>86211882</v>
      </c>
      <c r="N107" s="62">
        <f>IF('[1]FK ÖN'!$E$2=0,"",'[1]FK ÖN'!M92)</f>
        <v>0</v>
      </c>
      <c r="O107" s="62">
        <f>IF('[1]FK ÖN'!$E$2=0,"",'[1]FK ÖN'!N92)</f>
        <v>0</v>
      </c>
      <c r="P107" s="62">
        <f>IF('[1]FK ÖN'!$E$2=0,"",'[1]FK ÖN'!O92)</f>
        <v>0</v>
      </c>
      <c r="Q107" s="62">
        <f>IF('[1]FK ÖN'!$E$2=0,"",'[1]FK ÖN'!P92)</f>
        <v>0</v>
      </c>
      <c r="R107" s="63">
        <f t="shared" si="12"/>
        <v>0</v>
      </c>
      <c r="S107" s="63">
        <f t="shared" si="13"/>
        <v>86211882</v>
      </c>
      <c r="U107" s="62">
        <f>IF('[1]FK ÖN'!$E$2=0,"",'[1]FK ÖN'!Q92)</f>
        <v>0</v>
      </c>
      <c r="V107" s="62">
        <f>IF('[1]FK ÖN'!$E$2=0,"",'[1]FK ÖN'!R92)</f>
        <v>0</v>
      </c>
      <c r="W107" s="62">
        <f t="shared" si="10"/>
        <v>86211882</v>
      </c>
      <c r="Y107" s="88"/>
      <c r="Z107" s="88"/>
      <c r="AD107" s="88"/>
    </row>
    <row r="108" spans="1:30" s="49" customFormat="1" ht="13.5" customHeight="1">
      <c r="A108" s="87" t="s">
        <v>530</v>
      </c>
      <c r="B108" s="129" t="str">
        <f>IF(('[1]FK ÖN'!C93)="","",('[1]FK ÖN'!C93))</f>
        <v>900070-0</v>
      </c>
      <c r="C108" s="129" t="str">
        <f>IF(('[1]FK ÖN'!D93)="","",('[1]FK ÖN'!D93))</f>
        <v>Általános tartalék</v>
      </c>
      <c r="E108" s="62">
        <f>IF('[1]FK ÖN'!$E$2=0,"",'[1]FK ÖN'!E93)</f>
        <v>0</v>
      </c>
      <c r="F108" s="62">
        <f>IF('[1]FK ÖN'!$E$2=0,"",'[1]FK ÖN'!F93)</f>
        <v>0</v>
      </c>
      <c r="G108" s="62">
        <f>IF('[1]FK ÖN'!$E$2=0,"",'[1]FK ÖN'!G93)</f>
        <v>0</v>
      </c>
      <c r="H108" s="62">
        <f>IF('[1]FK ÖN'!$E$2=0,"",'[1]FK ÖN'!H93)</f>
        <v>0</v>
      </c>
      <c r="I108" s="62"/>
      <c r="J108" s="62">
        <f>IF('[1]FK ÖN'!$E$2=0,"",'[1]FK ÖN'!J93)</f>
        <v>0</v>
      </c>
      <c r="K108" s="62">
        <f>IF('[1]FK ÖN'!$E$2=0,"",'[1]FK ÖN'!K93)</f>
        <v>0</v>
      </c>
      <c r="L108" s="62">
        <f>IF('[1]FK ÖN'!$E$2=0,"",'[1]FK ÖN'!L93)</f>
        <v>0</v>
      </c>
      <c r="M108" s="63">
        <f t="shared" si="11"/>
        <v>0</v>
      </c>
      <c r="N108" s="62">
        <f>IF('[1]FK ÖN'!$E$2=0,"",'[1]FK ÖN'!M93)</f>
        <v>0</v>
      </c>
      <c r="O108" s="62">
        <f>IF('[1]FK ÖN'!$E$2=0,"",'[1]FK ÖN'!N93)</f>
        <v>0</v>
      </c>
      <c r="P108" s="62">
        <f>IF('[1]FK ÖN'!$E$2=0,"",'[1]FK ÖN'!O93)</f>
        <v>0</v>
      </c>
      <c r="Q108" s="62">
        <f>IF('[1]FK ÖN'!$E$2=0,"",'[1]FK ÖN'!P93)</f>
        <v>0</v>
      </c>
      <c r="R108" s="63">
        <f t="shared" si="12"/>
        <v>0</v>
      </c>
      <c r="S108" s="63">
        <f t="shared" si="13"/>
        <v>0</v>
      </c>
      <c r="U108" s="62">
        <f>IF('[1]FK ÖN'!$E$2=0,"",'[1]FK ÖN'!Q93)</f>
        <v>0</v>
      </c>
      <c r="V108" s="62">
        <v>0</v>
      </c>
      <c r="W108" s="62">
        <f>IF('[1]FK ÖN'!$E$2=0,"",'[1]FK ÖN'!S93)</f>
        <v>0</v>
      </c>
      <c r="Y108" s="88"/>
      <c r="Z108" s="88"/>
      <c r="AD108" s="88"/>
    </row>
    <row r="109" spans="1:30" s="49" customFormat="1" ht="14.25" customHeight="1">
      <c r="A109" s="87" t="s">
        <v>531</v>
      </c>
      <c r="B109" s="129" t="s">
        <v>755</v>
      </c>
      <c r="C109" s="129" t="s">
        <v>756</v>
      </c>
      <c r="E109" s="62">
        <f>IF('[1]FK ÖN'!$E$2=0,"",'[1]FK ÖN'!E94)</f>
        <v>0</v>
      </c>
      <c r="F109" s="62">
        <f>IF('[1]FK ÖN'!$E$2=0,"",'[1]FK ÖN'!F94)</f>
        <v>0</v>
      </c>
      <c r="G109" s="62">
        <f>IF('[1]FK ÖN'!$E$2=0,"",'[1]FK ÖN'!G94)</f>
        <v>0</v>
      </c>
      <c r="H109" s="62">
        <f>IF('[1]FK ÖN'!$E$2=0,"",'[1]FK ÖN'!H94)</f>
        <v>0</v>
      </c>
      <c r="I109" s="62">
        <f>IF('[1]FK ÖN'!$E$2=0,"",'[1]FK ÖN'!I94)</f>
        <v>0</v>
      </c>
      <c r="J109" s="62">
        <f>IF('[1]FK ÖN'!$E$2=0,"",'[1]FK ÖN'!J94)</f>
        <v>0</v>
      </c>
      <c r="K109" s="62">
        <f>IF('[1]FK ÖN'!$E$2=0,"",'[1]FK ÖN'!K94)</f>
        <v>0</v>
      </c>
      <c r="L109" s="62">
        <f>IF('[1]FK ÖN'!$E$2=0,"",'[1]FK ÖN'!L94)</f>
        <v>0</v>
      </c>
      <c r="M109" s="63">
        <f t="shared" si="11"/>
        <v>0</v>
      </c>
      <c r="N109" s="62">
        <f>IF('[1]FK ÖN'!$E$2=0,"",'[1]FK ÖN'!M94)</f>
        <v>0</v>
      </c>
      <c r="O109" s="62">
        <f>IF('[1]FK ÖN'!$E$2=0,"",'[1]FK ÖN'!N94)</f>
        <v>0</v>
      </c>
      <c r="P109" s="62">
        <f>IF('[1]FK ÖN'!$E$2=0,"",'[1]FK ÖN'!O94)</f>
        <v>0</v>
      </c>
      <c r="Q109" s="62">
        <f>IF('[1]FK ÖN'!$E$2=0,"",'[1]FK ÖN'!P94)</f>
        <v>0</v>
      </c>
      <c r="R109" s="63">
        <f t="shared" si="12"/>
        <v>0</v>
      </c>
      <c r="S109" s="63">
        <f t="shared" si="13"/>
        <v>0</v>
      </c>
      <c r="U109" s="62">
        <f>IF('[1]FK ÖN'!$E$2=0,"",'[1]FK ÖN'!Q94)</f>
        <v>0</v>
      </c>
      <c r="V109" s="62">
        <f>IF('[1]FK ÖN'!$E$2=0,"",'[1]FK ÖN'!R94)</f>
        <v>0</v>
      </c>
      <c r="W109" s="62">
        <f>IF('[1]FK ÖN'!$E$2=0,"",'[1]FK ÖN'!S94)</f>
        <v>0</v>
      </c>
      <c r="Y109" s="88"/>
      <c r="Z109" s="88"/>
      <c r="AD109" s="88"/>
    </row>
    <row r="110" spans="1:30" s="49" customFormat="1" ht="14.25" customHeight="1">
      <c r="A110" s="87" t="s">
        <v>532</v>
      </c>
      <c r="B110" s="129" t="s">
        <v>749</v>
      </c>
      <c r="C110" s="129" t="s">
        <v>750</v>
      </c>
      <c r="E110" s="62">
        <f>IF('[1]FK ÖN'!$E$2=0,"",'[1]FK ÖN'!E95)</f>
        <v>0</v>
      </c>
      <c r="F110" s="62">
        <f>IF('[1]FK ÖN'!$E$2=0,"",'[1]FK ÖN'!F95)</f>
        <v>0</v>
      </c>
      <c r="G110" s="62">
        <f>IF('[1]FK ÖN'!$E$2=0,"",'[1]FK ÖN'!G95)</f>
        <v>0</v>
      </c>
      <c r="H110" s="62">
        <f>IF('[1]FK ÖN'!$E$2=0,"",'[1]FK ÖN'!H95)</f>
        <v>0</v>
      </c>
      <c r="I110" s="62">
        <f>IF('[1]FK ÖN'!$E$2=0,"",'[1]FK ÖN'!I95)</f>
        <v>0</v>
      </c>
      <c r="J110" s="62">
        <f>IF('[1]FK ÖN'!$E$2=0,"",'[1]FK ÖN'!J95)</f>
        <v>0</v>
      </c>
      <c r="K110" s="62">
        <f>IF('[1]FK ÖN'!$E$2=0,"",'[1]FK ÖN'!K95)</f>
        <v>0</v>
      </c>
      <c r="L110" s="62">
        <f>IF('[1]FK ÖN'!$E$2=0,"",'[1]FK ÖN'!L95)</f>
        <v>0</v>
      </c>
      <c r="M110" s="63">
        <f t="shared" si="11"/>
        <v>0</v>
      </c>
      <c r="N110" s="62">
        <f>IF('[1]FK ÖN'!$E$2=0,"",'[1]FK ÖN'!M95)</f>
        <v>0</v>
      </c>
      <c r="O110" s="62">
        <f>IF('[1]FK ÖN'!$E$2=0,"",'[1]FK ÖN'!N95)</f>
        <v>0</v>
      </c>
      <c r="P110" s="62">
        <f>IF('[1]FK ÖN'!$E$2=0,"",'[1]FK ÖN'!O95)</f>
        <v>0</v>
      </c>
      <c r="Q110" s="62">
        <f>IF('[1]FK ÖN'!$E$2=0,"",'[1]FK ÖN'!P95)</f>
        <v>0</v>
      </c>
      <c r="R110" s="63">
        <f t="shared" si="12"/>
        <v>0</v>
      </c>
      <c r="S110" s="63">
        <f t="shared" si="13"/>
        <v>0</v>
      </c>
      <c r="U110" s="62">
        <f>IF('[1]FK ÖN'!$E$2=0,"",'[1]FK ÖN'!Q95)</f>
        <v>0</v>
      </c>
      <c r="V110" s="62">
        <f>IF('[1]FK ÖN'!$E$2=0,"",'[1]FK ÖN'!R95)</f>
        <v>0</v>
      </c>
      <c r="W110" s="62">
        <f>IF('[1]FK ÖN'!$E$2=0,"",'[1]FK ÖN'!S95)</f>
        <v>0</v>
      </c>
      <c r="Y110" s="88"/>
      <c r="Z110" s="88"/>
      <c r="AD110" s="88"/>
    </row>
    <row r="111" spans="1:30" s="49" customFormat="1" ht="15">
      <c r="A111" s="87" t="s">
        <v>533</v>
      </c>
      <c r="B111" s="129" t="s">
        <v>760</v>
      </c>
      <c r="C111" s="129" t="s">
        <v>761</v>
      </c>
      <c r="E111" s="62">
        <f>IF('[1]FK ÖN'!$E$2=0,"",'[1]FK ÖN'!E96)</f>
        <v>0</v>
      </c>
      <c r="F111" s="62">
        <f>IF('[1]FK ÖN'!$E$2=0,"",'[1]FK ÖN'!F96)</f>
        <v>0</v>
      </c>
      <c r="G111" s="62">
        <f>IF('[1]FK ÖN'!$E$2=0,"",'[1]FK ÖN'!G96)</f>
        <v>0</v>
      </c>
      <c r="H111" s="62">
        <f>IF('[1]FK ÖN'!$E$2=0,"",'[1]FK ÖN'!H96)</f>
        <v>0</v>
      </c>
      <c r="I111" s="62">
        <f>IF('[1]FK ÖN'!$E$2=0,"",'[1]FK ÖN'!I96)</f>
        <v>0</v>
      </c>
      <c r="J111" s="62">
        <f>IF('[1]FK ÖN'!$E$2=0,"",'[1]FK ÖN'!J96)</f>
        <v>0</v>
      </c>
      <c r="K111" s="62">
        <f>IF('[1]FK ÖN'!$E$2=0,"",'[1]FK ÖN'!K96)</f>
        <v>0</v>
      </c>
      <c r="L111" s="62">
        <f>IF('[1]FK ÖN'!$E$2=0,"",'[1]FK ÖN'!L96)</f>
        <v>0</v>
      </c>
      <c r="M111" s="63">
        <f t="shared" si="11"/>
        <v>0</v>
      </c>
      <c r="N111" s="62">
        <f>IF('[1]FK ÖN'!$E$2=0,"",'[1]FK ÖN'!M96)</f>
        <v>0</v>
      </c>
      <c r="O111" s="62">
        <f>IF('[1]FK ÖN'!$E$2=0,"",'[1]FK ÖN'!N96)</f>
        <v>0</v>
      </c>
      <c r="P111" s="62">
        <f>IF('[1]FK ÖN'!$E$2=0,"",'[1]FK ÖN'!O96)</f>
        <v>0</v>
      </c>
      <c r="Q111" s="62">
        <f>IF('[1]FK ÖN'!$E$2=0,"",'[1]FK ÖN'!P96)</f>
        <v>0</v>
      </c>
      <c r="R111" s="63">
        <f t="shared" si="12"/>
        <v>0</v>
      </c>
      <c r="S111" s="63">
        <f t="shared" si="13"/>
        <v>0</v>
      </c>
      <c r="U111" s="62">
        <f>IF('[1]FK ÖN'!$E$2=0,"",'[1]FK ÖN'!Q96)</f>
        <v>0</v>
      </c>
      <c r="V111" s="62">
        <f>IF('[1]FK ÖN'!$E$2=0,"",'[1]FK ÖN'!R96)</f>
        <v>0</v>
      </c>
      <c r="W111" s="62">
        <f>IF('[1]FK ÖN'!$E$2=0,"",'[1]FK ÖN'!S96)</f>
        <v>0</v>
      </c>
      <c r="Y111" s="88"/>
      <c r="Z111" s="88"/>
      <c r="AD111" s="88"/>
    </row>
    <row r="112" spans="1:30" s="49" customFormat="1" ht="15">
      <c r="A112" s="87" t="s">
        <v>534</v>
      </c>
      <c r="B112" s="129" t="s">
        <v>764</v>
      </c>
      <c r="C112" s="129" t="s">
        <v>765</v>
      </c>
      <c r="E112" s="62">
        <f>IF('[1]FK ÖN'!$E$2=0,"",'[1]FK ÖN'!E97)</f>
        <v>0</v>
      </c>
      <c r="F112" s="62">
        <f>IF('[1]FK ÖN'!$E$2=0,"",'[1]FK ÖN'!F97)</f>
        <v>0</v>
      </c>
      <c r="G112" s="62">
        <f>IF('[1]FK ÖN'!$E$2=0,"",'[1]FK ÖN'!G97)</f>
        <v>0</v>
      </c>
      <c r="H112" s="62">
        <f>IF('[1]FK ÖN'!$E$2=0,"",'[1]FK ÖN'!H97)</f>
        <v>0</v>
      </c>
      <c r="I112" s="62">
        <f>IF('[1]FK ÖN'!$E$2=0,"",'[1]FK ÖN'!I97)</f>
        <v>0</v>
      </c>
      <c r="J112" s="62">
        <f>IF('[1]FK ÖN'!$E$2=0,"",'[1]FK ÖN'!J97)</f>
        <v>0</v>
      </c>
      <c r="K112" s="62">
        <f>IF('[1]FK ÖN'!$E$2=0,"",'[1]FK ÖN'!K97)</f>
        <v>0</v>
      </c>
      <c r="L112" s="62">
        <f>IF('[1]FK ÖN'!$E$2=0,"",'[1]FK ÖN'!L97)</f>
        <v>0</v>
      </c>
      <c r="M112" s="63">
        <f t="shared" si="11"/>
        <v>0</v>
      </c>
      <c r="N112" s="62">
        <v>315474558</v>
      </c>
      <c r="O112" s="62">
        <f>IF('[1]FK ÖN'!$E$2=0,"",'[1]FK ÖN'!N97)</f>
        <v>0</v>
      </c>
      <c r="P112" s="62">
        <f>IF('[1]FK ÖN'!$E$2=0,"",'[1]FK ÖN'!O97)</f>
        <v>0</v>
      </c>
      <c r="Q112" s="62">
        <f>IF('[1]FK ÖN'!$E$2=0,"",'[1]FK ÖN'!P97)</f>
        <v>0</v>
      </c>
      <c r="R112" s="63">
        <f>SUM(N112:P112)</f>
        <v>315474558</v>
      </c>
      <c r="S112" s="63">
        <f>SUM(R112,M112)</f>
        <v>315474558</v>
      </c>
      <c r="U112" s="62">
        <f>IF('[1]FK ÖN'!$E$2=0,"",'[1]FK ÖN'!Q97)</f>
        <v>0</v>
      </c>
      <c r="V112" s="62">
        <f>IF('[1]FK ÖN'!$E$2=0,"",'[1]FK ÖN'!R97)</f>
        <v>0</v>
      </c>
      <c r="W112" s="62">
        <f>S112</f>
        <v>315474558</v>
      </c>
      <c r="Y112" s="88"/>
      <c r="Z112" s="88"/>
      <c r="AD112" s="88"/>
    </row>
    <row r="113" spans="1:30" s="49" customFormat="1" ht="15">
      <c r="A113" s="111" t="s">
        <v>564</v>
      </c>
      <c r="B113" s="129">
        <f>IF(('[1]FK ÖN'!C98)="","",('[1]FK ÖN'!C98))</f>
      </c>
      <c r="C113" s="129">
        <f>IF(('[1]FK ÖN'!D98)="","",('[1]FK ÖN'!D98))</f>
      </c>
      <c r="E113" s="62">
        <f>IF('[1]FK ÖN'!$E$2=0,"",'[1]FK ÖN'!E98)</f>
        <v>0</v>
      </c>
      <c r="F113" s="62">
        <f>IF('[1]FK ÖN'!$E$2=0,"",'[1]FK ÖN'!F98)</f>
        <v>0</v>
      </c>
      <c r="G113" s="62">
        <f>IF('[1]FK ÖN'!$E$2=0,"",'[1]FK ÖN'!G98)</f>
        <v>0</v>
      </c>
      <c r="H113" s="62">
        <f>IF('[1]FK ÖN'!$E$2=0,"",'[1]FK ÖN'!H98)</f>
        <v>0</v>
      </c>
      <c r="I113" s="62">
        <f>IF('[1]FK ÖN'!$E$2=0,"",'[1]FK ÖN'!I98)</f>
        <v>0</v>
      </c>
      <c r="J113" s="62">
        <f>IF('[1]FK ÖN'!$E$2=0,"",'[1]FK ÖN'!J98)</f>
        <v>0</v>
      </c>
      <c r="K113" s="62">
        <f>IF('[1]FK ÖN'!$E$2=0,"",'[1]FK ÖN'!K98)</f>
        <v>0</v>
      </c>
      <c r="L113" s="62">
        <f>IF('[1]FK ÖN'!$E$2=0,"",'[1]FK ÖN'!L98)</f>
        <v>0</v>
      </c>
      <c r="M113" s="63">
        <f t="shared" si="11"/>
        <v>0</v>
      </c>
      <c r="N113" s="62">
        <f>IF('[1]FK ÖN'!$E$2=0,"",'[1]FK ÖN'!M98)</f>
        <v>0</v>
      </c>
      <c r="O113" s="62">
        <f>IF('[1]FK ÖN'!$E$2=0,"",'[1]FK ÖN'!N98)</f>
        <v>0</v>
      </c>
      <c r="P113" s="62">
        <f>IF('[1]FK ÖN'!$E$2=0,"",'[1]FK ÖN'!O98)</f>
        <v>0</v>
      </c>
      <c r="Q113" s="62">
        <f>IF('[1]FK ÖN'!$E$2=0,"",'[1]FK ÖN'!P98)</f>
        <v>0</v>
      </c>
      <c r="R113" s="63">
        <f>SUM(N113:P113)</f>
        <v>0</v>
      </c>
      <c r="S113" s="63">
        <f>SUM(R113,M113)</f>
        <v>0</v>
      </c>
      <c r="U113" s="62">
        <f>IF('[1]FK ÖN'!$E$2=0,"",'[1]FK ÖN'!Q98)</f>
        <v>0</v>
      </c>
      <c r="V113" s="62">
        <f>IF('[1]FK ÖN'!$E$2=0,"",'[1]FK ÖN'!R98)</f>
        <v>0</v>
      </c>
      <c r="W113" s="62">
        <f>IF('[1]FK ÖN'!$E$2=0,"",'[1]FK ÖN'!S98)</f>
        <v>0</v>
      </c>
      <c r="Y113" s="88"/>
      <c r="Z113" s="88"/>
      <c r="AD113" s="88"/>
    </row>
    <row r="114" spans="1:30" s="49" customFormat="1" ht="15">
      <c r="A114" s="111" t="s">
        <v>565</v>
      </c>
      <c r="B114" s="129">
        <f>IF(('[1]FK ÖN'!C99)="","",('[1]FK ÖN'!C99))</f>
      </c>
      <c r="C114" s="129">
        <f>IF(('[1]FK ÖN'!D99)="","",('[1]FK ÖN'!D99))</f>
      </c>
      <c r="E114" s="62">
        <f>IF('[1]FK ÖN'!$E$2=0,"",'[1]FK ÖN'!E99)</f>
        <v>0</v>
      </c>
      <c r="F114" s="62">
        <f>IF('[1]FK ÖN'!$E$2=0,"",'[1]FK ÖN'!F99)</f>
        <v>0</v>
      </c>
      <c r="G114" s="62">
        <f>IF('[1]FK ÖN'!$E$2=0,"",'[1]FK ÖN'!G99)</f>
        <v>0</v>
      </c>
      <c r="H114" s="62">
        <f>IF('[1]FK ÖN'!$E$2=0,"",'[1]FK ÖN'!H99)</f>
        <v>0</v>
      </c>
      <c r="I114" s="62">
        <f>IF('[1]FK ÖN'!$E$2=0,"",'[1]FK ÖN'!I99)</f>
        <v>0</v>
      </c>
      <c r="J114" s="62">
        <f>IF('[1]FK ÖN'!$E$2=0,"",'[1]FK ÖN'!J99)</f>
        <v>0</v>
      </c>
      <c r="K114" s="62">
        <f>IF('[1]FK ÖN'!$E$2=0,"",'[1]FK ÖN'!K99)</f>
        <v>0</v>
      </c>
      <c r="L114" s="62">
        <f>IF('[1]FK ÖN'!$E$2=0,"",'[1]FK ÖN'!L99)</f>
        <v>0</v>
      </c>
      <c r="M114" s="63">
        <f t="shared" si="11"/>
        <v>0</v>
      </c>
      <c r="N114" s="62">
        <f>IF('[1]FK ÖN'!$E$2=0,"",'[1]FK ÖN'!M99)</f>
        <v>0</v>
      </c>
      <c r="O114" s="62">
        <f>IF('[1]FK ÖN'!$E$2=0,"",'[1]FK ÖN'!N99)</f>
        <v>0</v>
      </c>
      <c r="P114" s="62">
        <f>IF('[1]FK ÖN'!$E$2=0,"",'[1]FK ÖN'!O99)</f>
        <v>0</v>
      </c>
      <c r="Q114" s="62">
        <f>IF('[1]FK ÖN'!$E$2=0,"",'[1]FK ÖN'!P99)</f>
        <v>0</v>
      </c>
      <c r="R114" s="63">
        <f>SUM(N114:P114)</f>
        <v>0</v>
      </c>
      <c r="S114" s="63">
        <f>SUM(R114,M114)</f>
        <v>0</v>
      </c>
      <c r="U114" s="62">
        <f>IF('[1]FK ÖN'!$E$2=0,"",'[1]FK ÖN'!Q99)</f>
        <v>0</v>
      </c>
      <c r="V114" s="62">
        <f>IF('[1]FK ÖN'!$E$2=0,"",'[1]FK ÖN'!R99)</f>
        <v>0</v>
      </c>
      <c r="W114" s="62">
        <f>IF('[1]FK ÖN'!$E$2=0,"",'[1]FK ÖN'!S99)</f>
        <v>0</v>
      </c>
      <c r="Y114" s="88"/>
      <c r="Z114" s="88"/>
      <c r="AD114" s="88"/>
    </row>
    <row r="115" spans="1:30" s="49" customFormat="1" ht="15">
      <c r="A115" s="111" t="s">
        <v>566</v>
      </c>
      <c r="B115" s="129">
        <f>IF(('[1]FK ÖN'!C100)="","",('[1]FK ÖN'!C100))</f>
      </c>
      <c r="C115" s="129">
        <f>IF(('[1]FK ÖN'!D100)="","",('[1]FK ÖN'!D100))</f>
      </c>
      <c r="E115" s="62">
        <f>IF('[1]FK ÖN'!$E$2=0,"",'[1]FK ÖN'!E100)</f>
        <v>0</v>
      </c>
      <c r="F115" s="62">
        <f>IF('[1]FK ÖN'!$E$2=0,"",'[1]FK ÖN'!F100)</f>
        <v>0</v>
      </c>
      <c r="G115" s="62">
        <f>IF('[1]FK ÖN'!$E$2=0,"",'[1]FK ÖN'!G100)</f>
        <v>0</v>
      </c>
      <c r="H115" s="62">
        <f>IF('[1]FK ÖN'!$E$2=0,"",'[1]FK ÖN'!H100)</f>
        <v>0</v>
      </c>
      <c r="I115" s="62">
        <f>IF('[1]FK ÖN'!$E$2=0,"",'[1]FK ÖN'!I100)</f>
        <v>0</v>
      </c>
      <c r="J115" s="62">
        <f>IF('[1]FK ÖN'!$E$2=0,"",'[1]FK ÖN'!J100)</f>
        <v>0</v>
      </c>
      <c r="K115" s="62">
        <f>IF('[1]FK ÖN'!$E$2=0,"",'[1]FK ÖN'!K100)</f>
        <v>0</v>
      </c>
      <c r="L115" s="62">
        <f>IF('[1]FK ÖN'!$E$2=0,"",'[1]FK ÖN'!L100)</f>
        <v>0</v>
      </c>
      <c r="M115" s="63">
        <f t="shared" si="11"/>
        <v>0</v>
      </c>
      <c r="N115" s="62">
        <f>IF('[1]FK ÖN'!$E$2=0,"",'[1]FK ÖN'!M100)</f>
        <v>0</v>
      </c>
      <c r="O115" s="62">
        <f>IF('[1]FK ÖN'!$E$2=0,"",'[1]FK ÖN'!N100)</f>
        <v>0</v>
      </c>
      <c r="P115" s="62">
        <f>IF('[1]FK ÖN'!$E$2=0,"",'[1]FK ÖN'!O100)</f>
        <v>0</v>
      </c>
      <c r="Q115" s="62">
        <f>IF('[1]FK ÖN'!$E$2=0,"",'[1]FK ÖN'!P100)</f>
        <v>0</v>
      </c>
      <c r="R115" s="63">
        <f>SUM(N115:P115)</f>
        <v>0</v>
      </c>
      <c r="S115" s="63">
        <f>SUM(R115,M115)</f>
        <v>0</v>
      </c>
      <c r="U115" s="62">
        <f>IF('[1]FK ÖN'!$E$2=0,"",'[1]FK ÖN'!Q100)</f>
        <v>0</v>
      </c>
      <c r="V115" s="62">
        <f>IF('[1]FK ÖN'!$E$2=0,"",'[1]FK ÖN'!R100)</f>
        <v>0</v>
      </c>
      <c r="W115" s="62">
        <f>IF('[1]FK ÖN'!$E$2=0,"",'[1]FK ÖN'!S100)</f>
        <v>0</v>
      </c>
      <c r="Y115" s="88"/>
      <c r="Z115" s="88"/>
      <c r="AD115" s="88"/>
    </row>
    <row r="116" spans="1:30" s="49" customFormat="1" ht="15">
      <c r="A116" s="111" t="s">
        <v>567</v>
      </c>
      <c r="B116" s="129">
        <f>IF(('[1]FK ÖN'!C101)="","",('[1]FK ÖN'!C101))</f>
      </c>
      <c r="C116" s="129">
        <f>IF(('[1]FK ÖN'!D101)="","",('[1]FK ÖN'!D101))</f>
      </c>
      <c r="E116" s="62">
        <f>IF('[1]FK ÖN'!$E$2=0,"",'[1]FK ÖN'!E101)</f>
        <v>0</v>
      </c>
      <c r="F116" s="62">
        <f>IF('[1]FK ÖN'!$E$2=0,"",'[1]FK ÖN'!F101)</f>
        <v>0</v>
      </c>
      <c r="G116" s="62">
        <f>IF('[1]FK ÖN'!$E$2=0,"",'[1]FK ÖN'!G101)</f>
        <v>0</v>
      </c>
      <c r="H116" s="62">
        <f>IF('[1]FK ÖN'!$E$2=0,"",'[1]FK ÖN'!H101)</f>
        <v>0</v>
      </c>
      <c r="I116" s="62">
        <f>IF('[1]FK ÖN'!$E$2=0,"",'[1]FK ÖN'!I101)</f>
        <v>0</v>
      </c>
      <c r="J116" s="62">
        <f>IF('[1]FK ÖN'!$E$2=0,"",'[1]FK ÖN'!J101)</f>
        <v>0</v>
      </c>
      <c r="K116" s="62">
        <f>IF('[1]FK ÖN'!$E$2=0,"",'[1]FK ÖN'!K101)</f>
        <v>0</v>
      </c>
      <c r="L116" s="62">
        <f>IF('[1]FK ÖN'!$E$2=0,"",'[1]FK ÖN'!L101)</f>
        <v>0</v>
      </c>
      <c r="M116" s="63">
        <f t="shared" si="11"/>
        <v>0</v>
      </c>
      <c r="N116" s="62">
        <f>IF('[1]FK ÖN'!$E$2=0,"",'[1]FK ÖN'!M101)</f>
        <v>0</v>
      </c>
      <c r="O116" s="62">
        <f>IF('[1]FK ÖN'!$E$2=0,"",'[1]FK ÖN'!N101)</f>
        <v>0</v>
      </c>
      <c r="P116" s="62">
        <f>IF('[1]FK ÖN'!$E$2=0,"",'[1]FK ÖN'!O101)</f>
        <v>0</v>
      </c>
      <c r="Q116" s="62">
        <f>IF('[1]FK ÖN'!$E$2=0,"",'[1]FK ÖN'!P101)</f>
        <v>0</v>
      </c>
      <c r="R116" s="63">
        <f aca="true" t="shared" si="14" ref="R116:R128">SUM(N116:P116)</f>
        <v>0</v>
      </c>
      <c r="S116" s="63">
        <f aca="true" t="shared" si="15" ref="S116:S128">SUM(R116,M116)</f>
        <v>0</v>
      </c>
      <c r="U116" s="62">
        <f>IF('[1]FK ÖN'!$E$2=0,"",'[1]FK ÖN'!Q101)</f>
        <v>0</v>
      </c>
      <c r="V116" s="62">
        <f>IF('[1]FK ÖN'!$E$2=0,"",'[1]FK ÖN'!R101)</f>
        <v>0</v>
      </c>
      <c r="W116" s="62">
        <f>IF('[1]FK ÖN'!$E$2=0,"",'[1]FK ÖN'!S101)</f>
        <v>0</v>
      </c>
      <c r="Y116" s="88"/>
      <c r="Z116" s="88"/>
      <c r="AD116" s="88"/>
    </row>
    <row r="117" spans="1:30" s="49" customFormat="1" ht="15">
      <c r="A117" s="111" t="s">
        <v>568</v>
      </c>
      <c r="B117" s="129">
        <f>IF(('[1]FK ÖN'!C102)="","",('[1]FK ÖN'!C102))</f>
      </c>
      <c r="C117" s="129">
        <f>IF(('[1]FK ÖN'!D102)="","",('[1]FK ÖN'!D102))</f>
      </c>
      <c r="E117" s="62">
        <f>IF('[1]FK ÖN'!$E$2=0,"",'[1]FK ÖN'!E102)</f>
        <v>0</v>
      </c>
      <c r="F117" s="62">
        <f>IF('[1]FK ÖN'!$E$2=0,"",'[1]FK ÖN'!F102)</f>
        <v>0</v>
      </c>
      <c r="G117" s="62">
        <f>IF('[1]FK ÖN'!$E$2=0,"",'[1]FK ÖN'!G102)</f>
        <v>0</v>
      </c>
      <c r="H117" s="62">
        <f>IF('[1]FK ÖN'!$E$2=0,"",'[1]FK ÖN'!H102)</f>
        <v>0</v>
      </c>
      <c r="I117" s="62">
        <f>IF('[1]FK ÖN'!$E$2=0,"",'[1]FK ÖN'!I102)</f>
        <v>0</v>
      </c>
      <c r="J117" s="62">
        <f>IF('[1]FK ÖN'!$E$2=0,"",'[1]FK ÖN'!J102)</f>
        <v>0</v>
      </c>
      <c r="K117" s="62">
        <f>IF('[1]FK ÖN'!$E$2=0,"",'[1]FK ÖN'!K102)</f>
        <v>0</v>
      </c>
      <c r="L117" s="62">
        <f>IF('[1]FK ÖN'!$E$2=0,"",'[1]FK ÖN'!L102)</f>
        <v>0</v>
      </c>
      <c r="M117" s="63">
        <f t="shared" si="11"/>
        <v>0</v>
      </c>
      <c r="N117" s="62">
        <f>IF('[1]FK ÖN'!$E$2=0,"",'[1]FK ÖN'!M102)</f>
        <v>0</v>
      </c>
      <c r="O117" s="62">
        <f>IF('[1]FK ÖN'!$E$2=0,"",'[1]FK ÖN'!N102)</f>
        <v>0</v>
      </c>
      <c r="P117" s="62">
        <f>IF('[1]FK ÖN'!$E$2=0,"",'[1]FK ÖN'!O102)</f>
        <v>0</v>
      </c>
      <c r="Q117" s="62">
        <f>IF('[1]FK ÖN'!$E$2=0,"",'[1]FK ÖN'!P102)</f>
        <v>0</v>
      </c>
      <c r="R117" s="63">
        <f t="shared" si="14"/>
        <v>0</v>
      </c>
      <c r="S117" s="63">
        <f t="shared" si="15"/>
        <v>0</v>
      </c>
      <c r="U117" s="62">
        <f>IF('[1]FK ÖN'!$E$2=0,"",'[1]FK ÖN'!Q102)</f>
        <v>0</v>
      </c>
      <c r="V117" s="62">
        <f>IF('[1]FK ÖN'!$E$2=0,"",'[1]FK ÖN'!R102)</f>
        <v>0</v>
      </c>
      <c r="W117" s="62">
        <f>IF('[1]FK ÖN'!$E$2=0,"",'[1]FK ÖN'!S102)</f>
        <v>0</v>
      </c>
      <c r="Y117" s="88"/>
      <c r="Z117" s="88"/>
      <c r="AD117" s="88"/>
    </row>
    <row r="118" spans="1:30" s="49" customFormat="1" ht="15">
      <c r="A118" s="111" t="s">
        <v>569</v>
      </c>
      <c r="B118" s="129">
        <f>IF(('[1]FK ÖN'!C103)="","",('[1]FK ÖN'!C103))</f>
      </c>
      <c r="C118" s="129">
        <f>IF(('[1]FK ÖN'!D103)="","",('[1]FK ÖN'!D103))</f>
      </c>
      <c r="E118" s="62">
        <f>IF('[1]FK ÖN'!$E$2=0,"",'[1]FK ÖN'!E103)</f>
        <v>0</v>
      </c>
      <c r="F118" s="62">
        <f>IF('[1]FK ÖN'!$E$2=0,"",'[1]FK ÖN'!F103)</f>
        <v>0</v>
      </c>
      <c r="G118" s="62">
        <f>IF('[1]FK ÖN'!$E$2=0,"",'[1]FK ÖN'!G103)</f>
        <v>0</v>
      </c>
      <c r="H118" s="62">
        <f>IF('[1]FK ÖN'!$E$2=0,"",'[1]FK ÖN'!H103)</f>
        <v>0</v>
      </c>
      <c r="I118" s="62">
        <f>IF('[1]FK ÖN'!$E$2=0,"",'[1]FK ÖN'!I103)</f>
        <v>0</v>
      </c>
      <c r="J118" s="62">
        <f>IF('[1]FK ÖN'!$E$2=0,"",'[1]FK ÖN'!J103)</f>
        <v>0</v>
      </c>
      <c r="K118" s="62">
        <f>IF('[1]FK ÖN'!$E$2=0,"",'[1]FK ÖN'!K103)</f>
        <v>0</v>
      </c>
      <c r="L118" s="62">
        <f>IF('[1]FK ÖN'!$E$2=0,"",'[1]FK ÖN'!L103)</f>
        <v>0</v>
      </c>
      <c r="M118" s="63">
        <f t="shared" si="11"/>
        <v>0</v>
      </c>
      <c r="N118" s="62">
        <f>IF('[1]FK ÖN'!$E$2=0,"",'[1]FK ÖN'!M103)</f>
        <v>0</v>
      </c>
      <c r="O118" s="62">
        <f>IF('[1]FK ÖN'!$E$2=0,"",'[1]FK ÖN'!N103)</f>
        <v>0</v>
      </c>
      <c r="P118" s="62">
        <f>IF('[1]FK ÖN'!$E$2=0,"",'[1]FK ÖN'!O103)</f>
        <v>0</v>
      </c>
      <c r="Q118" s="62">
        <f>IF('[1]FK ÖN'!$E$2=0,"",'[1]FK ÖN'!P103)</f>
        <v>0</v>
      </c>
      <c r="R118" s="63">
        <f t="shared" si="14"/>
        <v>0</v>
      </c>
      <c r="S118" s="63">
        <f t="shared" si="15"/>
        <v>0</v>
      </c>
      <c r="U118" s="62">
        <f>IF('[1]FK ÖN'!$E$2=0,"",'[1]FK ÖN'!Q103)</f>
        <v>0</v>
      </c>
      <c r="V118" s="62">
        <f>IF('[1]FK ÖN'!$E$2=0,"",'[1]FK ÖN'!R103)</f>
        <v>0</v>
      </c>
      <c r="W118" s="62">
        <f>IF('[1]FK ÖN'!$E$2=0,"",'[1]FK ÖN'!S103)</f>
        <v>0</v>
      </c>
      <c r="Y118" s="88"/>
      <c r="Z118" s="88"/>
      <c r="AD118" s="88"/>
    </row>
    <row r="119" spans="1:30" s="49" customFormat="1" ht="14.25" customHeight="1">
      <c r="A119" s="111" t="s">
        <v>570</v>
      </c>
      <c r="B119" s="129">
        <f>IF(('[1]FK ÖN'!C104)="","",('[1]FK ÖN'!C104))</f>
      </c>
      <c r="C119" s="129">
        <f>IF(('[1]FK ÖN'!D104)="","",('[1]FK ÖN'!D104))</f>
      </c>
      <c r="E119" s="62">
        <f>IF('[1]FK ÖN'!$E$2=0,"",'[1]FK ÖN'!E104)</f>
        <v>0</v>
      </c>
      <c r="F119" s="62">
        <f>IF('[1]FK ÖN'!$E$2=0,"",'[1]FK ÖN'!F104)</f>
        <v>0</v>
      </c>
      <c r="G119" s="62">
        <f>IF('[1]FK ÖN'!$E$2=0,"",'[1]FK ÖN'!G104)</f>
        <v>0</v>
      </c>
      <c r="H119" s="62">
        <f>IF('[1]FK ÖN'!$E$2=0,"",'[1]FK ÖN'!H104)</f>
        <v>0</v>
      </c>
      <c r="I119" s="62">
        <f>IF('[1]FK ÖN'!$E$2=0,"",'[1]FK ÖN'!I104)</f>
        <v>0</v>
      </c>
      <c r="J119" s="62">
        <f>IF('[1]FK ÖN'!$E$2=0,"",'[1]FK ÖN'!J104)</f>
        <v>0</v>
      </c>
      <c r="K119" s="62">
        <f>IF('[1]FK ÖN'!$E$2=0,"",'[1]FK ÖN'!K104)</f>
        <v>0</v>
      </c>
      <c r="L119" s="62">
        <f>IF('[1]FK ÖN'!$E$2=0,"",'[1]FK ÖN'!L104)</f>
        <v>0</v>
      </c>
      <c r="M119" s="63">
        <f t="shared" si="11"/>
        <v>0</v>
      </c>
      <c r="N119" s="62">
        <f>IF('[1]FK ÖN'!$E$2=0,"",'[1]FK ÖN'!M104)</f>
        <v>0</v>
      </c>
      <c r="O119" s="62">
        <f>IF('[1]FK ÖN'!$E$2=0,"",'[1]FK ÖN'!N104)</f>
        <v>0</v>
      </c>
      <c r="P119" s="62">
        <f>IF('[1]FK ÖN'!$E$2=0,"",'[1]FK ÖN'!O104)</f>
        <v>0</v>
      </c>
      <c r="Q119" s="62">
        <f>IF('[1]FK ÖN'!$E$2=0,"",'[1]FK ÖN'!P104)</f>
        <v>0</v>
      </c>
      <c r="R119" s="63">
        <f t="shared" si="14"/>
        <v>0</v>
      </c>
      <c r="S119" s="63">
        <f t="shared" si="15"/>
        <v>0</v>
      </c>
      <c r="U119" s="62">
        <f>IF('[1]FK ÖN'!$E$2=0,"",'[1]FK ÖN'!Q104)</f>
        <v>0</v>
      </c>
      <c r="V119" s="62">
        <f>IF('[1]FK ÖN'!$E$2=0,"",'[1]FK ÖN'!R104)</f>
        <v>0</v>
      </c>
      <c r="W119" s="62">
        <f>IF('[1]FK ÖN'!$E$2=0,"",'[1]FK ÖN'!S104)</f>
        <v>0</v>
      </c>
      <c r="Y119" s="88"/>
      <c r="Z119" s="88"/>
      <c r="AD119" s="88"/>
    </row>
    <row r="120" spans="1:30" s="49" customFormat="1" ht="14.25" customHeight="1">
      <c r="A120" s="111" t="s">
        <v>571</v>
      </c>
      <c r="B120" s="129">
        <f>IF(('[1]FK ÖN'!C105)="","",('[1]FK ÖN'!C105))</f>
      </c>
      <c r="C120" s="129">
        <f>IF(('[1]FK ÖN'!D105)="","",('[1]FK ÖN'!D105))</f>
      </c>
      <c r="E120" s="62">
        <f>IF('[1]FK ÖN'!$E$2=0,"",'[1]FK ÖN'!E105)</f>
        <v>0</v>
      </c>
      <c r="F120" s="62">
        <f>IF('[1]FK ÖN'!$E$2=0,"",'[1]FK ÖN'!F105)</f>
        <v>0</v>
      </c>
      <c r="G120" s="62">
        <f>IF('[1]FK ÖN'!$E$2=0,"",'[1]FK ÖN'!G105)</f>
        <v>0</v>
      </c>
      <c r="H120" s="62">
        <f>IF('[1]FK ÖN'!$E$2=0,"",'[1]FK ÖN'!H105)</f>
        <v>0</v>
      </c>
      <c r="I120" s="62">
        <f>IF('[1]FK ÖN'!$E$2=0,"",'[1]FK ÖN'!I105)</f>
        <v>0</v>
      </c>
      <c r="J120" s="62">
        <f>IF('[1]FK ÖN'!$E$2=0,"",'[1]FK ÖN'!J105)</f>
        <v>0</v>
      </c>
      <c r="K120" s="62">
        <f>IF('[1]FK ÖN'!$E$2=0,"",'[1]FK ÖN'!K105)</f>
        <v>0</v>
      </c>
      <c r="L120" s="62">
        <f>IF('[1]FK ÖN'!$E$2=0,"",'[1]FK ÖN'!L105)</f>
        <v>0</v>
      </c>
      <c r="M120" s="63">
        <f t="shared" si="11"/>
        <v>0</v>
      </c>
      <c r="N120" s="62">
        <f>IF('[1]FK ÖN'!$E$2=0,"",'[1]FK ÖN'!M105)</f>
        <v>0</v>
      </c>
      <c r="O120" s="62">
        <f>IF('[1]FK ÖN'!$E$2=0,"",'[1]FK ÖN'!N105)</f>
        <v>0</v>
      </c>
      <c r="P120" s="62">
        <f>IF('[1]FK ÖN'!$E$2=0,"",'[1]FK ÖN'!O105)</f>
        <v>0</v>
      </c>
      <c r="Q120" s="62">
        <f>IF('[1]FK ÖN'!$E$2=0,"",'[1]FK ÖN'!P105)</f>
        <v>0</v>
      </c>
      <c r="R120" s="63">
        <f t="shared" si="14"/>
        <v>0</v>
      </c>
      <c r="S120" s="63">
        <f t="shared" si="15"/>
        <v>0</v>
      </c>
      <c r="U120" s="62">
        <f>IF('[1]FK ÖN'!$E$2=0,"",'[1]FK ÖN'!Q105)</f>
        <v>0</v>
      </c>
      <c r="V120" s="62">
        <f>IF('[1]FK ÖN'!$E$2=0,"",'[1]FK ÖN'!R105)</f>
        <v>0</v>
      </c>
      <c r="W120" s="62">
        <f>IF('[1]FK ÖN'!$E$2=0,"",'[1]FK ÖN'!S105)</f>
        <v>0</v>
      </c>
      <c r="Y120" s="88"/>
      <c r="Z120" s="88"/>
      <c r="AD120" s="88"/>
    </row>
    <row r="121" spans="1:30" s="49" customFormat="1" ht="14.25" customHeight="1">
      <c r="A121" s="111" t="s">
        <v>572</v>
      </c>
      <c r="B121" s="129">
        <f>IF(('[1]FK ÖN'!C106)="","",('[1]FK ÖN'!C106))</f>
      </c>
      <c r="C121" s="129">
        <f>IF(('[1]FK ÖN'!D106)="","",('[1]FK ÖN'!D106))</f>
      </c>
      <c r="E121" s="62">
        <f>IF('[1]FK ÖN'!$E$2=0,"",'[1]FK ÖN'!E106)</f>
        <v>0</v>
      </c>
      <c r="F121" s="62">
        <f>IF('[1]FK ÖN'!$E$2=0,"",'[1]FK ÖN'!F106)</f>
        <v>0</v>
      </c>
      <c r="G121" s="62">
        <f>IF('[1]FK ÖN'!$E$2=0,"",'[1]FK ÖN'!G106)</f>
        <v>0</v>
      </c>
      <c r="H121" s="62">
        <f>IF('[1]FK ÖN'!$E$2=0,"",'[1]FK ÖN'!H106)</f>
        <v>0</v>
      </c>
      <c r="I121" s="62">
        <f>IF('[1]FK ÖN'!$E$2=0,"",'[1]FK ÖN'!I106)</f>
        <v>0</v>
      </c>
      <c r="J121" s="62">
        <f>IF('[1]FK ÖN'!$E$2=0,"",'[1]FK ÖN'!J106)</f>
        <v>0</v>
      </c>
      <c r="K121" s="62">
        <f>IF('[1]FK ÖN'!$E$2=0,"",'[1]FK ÖN'!K106)</f>
        <v>0</v>
      </c>
      <c r="L121" s="62">
        <f>IF('[1]FK ÖN'!$E$2=0,"",'[1]FK ÖN'!L106)</f>
        <v>0</v>
      </c>
      <c r="M121" s="63">
        <f t="shared" si="11"/>
        <v>0</v>
      </c>
      <c r="N121" s="62">
        <f>IF('[1]FK ÖN'!$E$2=0,"",'[1]FK ÖN'!M106)</f>
        <v>0</v>
      </c>
      <c r="O121" s="62">
        <f>IF('[1]FK ÖN'!$E$2=0,"",'[1]FK ÖN'!N106)</f>
        <v>0</v>
      </c>
      <c r="P121" s="62">
        <f>IF('[1]FK ÖN'!$E$2=0,"",'[1]FK ÖN'!O106)</f>
        <v>0</v>
      </c>
      <c r="Q121" s="62">
        <f>IF('[1]FK ÖN'!$E$2=0,"",'[1]FK ÖN'!P106)</f>
        <v>0</v>
      </c>
      <c r="R121" s="63">
        <f t="shared" si="14"/>
        <v>0</v>
      </c>
      <c r="S121" s="63">
        <f t="shared" si="15"/>
        <v>0</v>
      </c>
      <c r="U121" s="62">
        <f>IF('[1]FK ÖN'!$E$2=0,"",'[1]FK ÖN'!Q106)</f>
        <v>0</v>
      </c>
      <c r="V121" s="62">
        <f>IF('[1]FK ÖN'!$E$2=0,"",'[1]FK ÖN'!R106)</f>
        <v>0</v>
      </c>
      <c r="W121" s="62">
        <f>IF('[1]FK ÖN'!$E$2=0,"",'[1]FK ÖN'!S106)</f>
        <v>0</v>
      </c>
      <c r="Y121" s="88"/>
      <c r="Z121" s="88"/>
      <c r="AD121" s="88"/>
    </row>
    <row r="122" spans="1:30" s="49" customFormat="1" ht="14.25" customHeight="1">
      <c r="A122" s="111" t="s">
        <v>573</v>
      </c>
      <c r="B122" s="129">
        <f>IF(('[1]FK ÖN'!C107)="","",('[1]FK ÖN'!C107))</f>
      </c>
      <c r="C122" s="129">
        <f>IF(('[1]FK ÖN'!D107)="","",('[1]FK ÖN'!D107))</f>
      </c>
      <c r="E122" s="62">
        <f>IF('[1]FK ÖN'!$E$2=0,"",'[1]FK ÖN'!E107)</f>
        <v>0</v>
      </c>
      <c r="F122" s="62">
        <f>IF('[1]FK ÖN'!$E$2=0,"",'[1]FK ÖN'!F107)</f>
        <v>0</v>
      </c>
      <c r="G122" s="62">
        <f>IF('[1]FK ÖN'!$E$2=0,"",'[1]FK ÖN'!G107)</f>
        <v>0</v>
      </c>
      <c r="H122" s="62">
        <f>IF('[1]FK ÖN'!$E$2=0,"",'[1]FK ÖN'!H107)</f>
        <v>0</v>
      </c>
      <c r="I122" s="62">
        <f>IF('[1]FK ÖN'!$E$2=0,"",'[1]FK ÖN'!I107)</f>
        <v>0</v>
      </c>
      <c r="J122" s="62">
        <f>IF('[1]FK ÖN'!$E$2=0,"",'[1]FK ÖN'!J107)</f>
        <v>0</v>
      </c>
      <c r="K122" s="62">
        <f>IF('[1]FK ÖN'!$E$2=0,"",'[1]FK ÖN'!K107)</f>
        <v>0</v>
      </c>
      <c r="L122" s="62">
        <f>IF('[1]FK ÖN'!$E$2=0,"",'[1]FK ÖN'!L107)</f>
        <v>0</v>
      </c>
      <c r="M122" s="63">
        <f t="shared" si="11"/>
        <v>0</v>
      </c>
      <c r="N122" s="62">
        <f>IF('[1]FK ÖN'!$E$2=0,"",'[1]FK ÖN'!M107)</f>
        <v>0</v>
      </c>
      <c r="O122" s="62">
        <f>IF('[1]FK ÖN'!$E$2=0,"",'[1]FK ÖN'!N107)</f>
        <v>0</v>
      </c>
      <c r="P122" s="62">
        <f>IF('[1]FK ÖN'!$E$2=0,"",'[1]FK ÖN'!O107)</f>
        <v>0</v>
      </c>
      <c r="Q122" s="62">
        <f>IF('[1]FK ÖN'!$E$2=0,"",'[1]FK ÖN'!P107)</f>
        <v>0</v>
      </c>
      <c r="R122" s="63">
        <f t="shared" si="14"/>
        <v>0</v>
      </c>
      <c r="S122" s="63">
        <f t="shared" si="15"/>
        <v>0</v>
      </c>
      <c r="U122" s="62">
        <f>IF('[1]FK ÖN'!$E$2=0,"",'[1]FK ÖN'!Q107)</f>
        <v>0</v>
      </c>
      <c r="V122" s="62">
        <f>IF('[1]FK ÖN'!$E$2=0,"",'[1]FK ÖN'!R107)</f>
        <v>0</v>
      </c>
      <c r="W122" s="62">
        <f>IF('[1]FK ÖN'!$E$2=0,"",'[1]FK ÖN'!S107)</f>
        <v>0</v>
      </c>
      <c r="Y122" s="88"/>
      <c r="Z122" s="88"/>
      <c r="AD122" s="88"/>
    </row>
    <row r="123" spans="1:30" s="49" customFormat="1" ht="14.25" customHeight="1">
      <c r="A123" s="111" t="s">
        <v>574</v>
      </c>
      <c r="B123" s="129">
        <f>IF(('[1]FK ÖN'!C108)="","",('[1]FK ÖN'!C108))</f>
      </c>
      <c r="C123" s="129">
        <f>IF(('[1]FK ÖN'!D108)="","",('[1]FK ÖN'!D108))</f>
      </c>
      <c r="E123" s="62">
        <f>IF('[1]FK ÖN'!$E$2=0,"",'[1]FK ÖN'!E108)</f>
        <v>0</v>
      </c>
      <c r="F123" s="62">
        <f>IF('[1]FK ÖN'!$E$2=0,"",'[1]FK ÖN'!F108)</f>
        <v>0</v>
      </c>
      <c r="G123" s="62">
        <f>IF('[1]FK ÖN'!$E$2=0,"",'[1]FK ÖN'!G108)</f>
        <v>0</v>
      </c>
      <c r="H123" s="62">
        <f>IF('[1]FK ÖN'!$E$2=0,"",'[1]FK ÖN'!H108)</f>
        <v>0</v>
      </c>
      <c r="I123" s="62">
        <f>IF('[1]FK ÖN'!$E$2=0,"",'[1]FK ÖN'!I108)</f>
        <v>0</v>
      </c>
      <c r="J123" s="62">
        <f>IF('[1]FK ÖN'!$E$2=0,"",'[1]FK ÖN'!J108)</f>
        <v>0</v>
      </c>
      <c r="K123" s="62">
        <f>IF('[1]FK ÖN'!$E$2=0,"",'[1]FK ÖN'!K108)</f>
        <v>0</v>
      </c>
      <c r="L123" s="62">
        <f>IF('[1]FK ÖN'!$E$2=0,"",'[1]FK ÖN'!L108)</f>
        <v>0</v>
      </c>
      <c r="M123" s="63">
        <f t="shared" si="11"/>
        <v>0</v>
      </c>
      <c r="N123" s="62">
        <f>IF('[1]FK ÖN'!$E$2=0,"",'[1]FK ÖN'!M108)</f>
        <v>0</v>
      </c>
      <c r="O123" s="62">
        <f>IF('[1]FK ÖN'!$E$2=0,"",'[1]FK ÖN'!N108)</f>
        <v>0</v>
      </c>
      <c r="P123" s="62">
        <f>IF('[1]FK ÖN'!$E$2=0,"",'[1]FK ÖN'!O108)</f>
        <v>0</v>
      </c>
      <c r="Q123" s="62">
        <f>IF('[1]FK ÖN'!$E$2=0,"",'[1]FK ÖN'!P108)</f>
        <v>0</v>
      </c>
      <c r="R123" s="63">
        <f t="shared" si="14"/>
        <v>0</v>
      </c>
      <c r="S123" s="63">
        <f t="shared" si="15"/>
        <v>0</v>
      </c>
      <c r="U123" s="62">
        <f>IF('[1]FK ÖN'!$E$2=0,"",'[1]FK ÖN'!Q108)</f>
        <v>0</v>
      </c>
      <c r="V123" s="62">
        <f>IF('[1]FK ÖN'!$E$2=0,"",'[1]FK ÖN'!R108)</f>
        <v>0</v>
      </c>
      <c r="W123" s="62">
        <f>IF('[1]FK ÖN'!$E$2=0,"",'[1]FK ÖN'!S108)</f>
        <v>0</v>
      </c>
      <c r="Y123" s="88"/>
      <c r="Z123" s="88"/>
      <c r="AD123" s="88"/>
    </row>
    <row r="124" spans="1:30" s="49" customFormat="1" ht="14.25" customHeight="1">
      <c r="A124" s="111" t="s">
        <v>575</v>
      </c>
      <c r="B124" s="129">
        <f>IF(('[1]FK ÖN'!C109)="","",('[1]FK ÖN'!C109))</f>
      </c>
      <c r="C124" s="129">
        <f>IF(('[1]FK ÖN'!D109)="","",('[1]FK ÖN'!D109))</f>
      </c>
      <c r="E124" s="62">
        <f>IF('[1]FK ÖN'!$E$2=0,"",'[1]FK ÖN'!E109)</f>
        <v>0</v>
      </c>
      <c r="F124" s="62">
        <f>IF('[1]FK ÖN'!$E$2=0,"",'[1]FK ÖN'!F109)</f>
        <v>0</v>
      </c>
      <c r="G124" s="62">
        <f>IF('[1]FK ÖN'!$E$2=0,"",'[1]FK ÖN'!G109)</f>
        <v>0</v>
      </c>
      <c r="H124" s="62">
        <f>IF('[1]FK ÖN'!$E$2=0,"",'[1]FK ÖN'!H109)</f>
        <v>0</v>
      </c>
      <c r="I124" s="62">
        <f>IF('[1]FK ÖN'!$E$2=0,"",'[1]FK ÖN'!I109)</f>
        <v>0</v>
      </c>
      <c r="J124" s="62">
        <f>IF('[1]FK ÖN'!$E$2=0,"",'[1]FK ÖN'!J109)</f>
        <v>0</v>
      </c>
      <c r="K124" s="62">
        <f>IF('[1]FK ÖN'!$E$2=0,"",'[1]FK ÖN'!K109)</f>
        <v>0</v>
      </c>
      <c r="L124" s="62">
        <f>IF('[1]FK ÖN'!$E$2=0,"",'[1]FK ÖN'!L109)</f>
        <v>0</v>
      </c>
      <c r="M124" s="63">
        <f t="shared" si="11"/>
        <v>0</v>
      </c>
      <c r="N124" s="62">
        <f>IF('[1]FK ÖN'!$E$2=0,"",'[1]FK ÖN'!M109)</f>
        <v>0</v>
      </c>
      <c r="O124" s="62">
        <f>IF('[1]FK ÖN'!$E$2=0,"",'[1]FK ÖN'!N109)</f>
        <v>0</v>
      </c>
      <c r="P124" s="62">
        <f>IF('[1]FK ÖN'!$E$2=0,"",'[1]FK ÖN'!O109)</f>
        <v>0</v>
      </c>
      <c r="Q124" s="62">
        <f>IF('[1]FK ÖN'!$E$2=0,"",'[1]FK ÖN'!P109)</f>
        <v>0</v>
      </c>
      <c r="R124" s="63">
        <f t="shared" si="14"/>
        <v>0</v>
      </c>
      <c r="S124" s="63">
        <f t="shared" si="15"/>
        <v>0</v>
      </c>
      <c r="U124" s="62">
        <f>IF('[1]FK ÖN'!$E$2=0,"",'[1]FK ÖN'!Q109)</f>
        <v>0</v>
      </c>
      <c r="V124" s="62">
        <f>IF('[1]FK ÖN'!$E$2=0,"",'[1]FK ÖN'!R109)</f>
        <v>0</v>
      </c>
      <c r="W124" s="62">
        <f>IF('[1]FK ÖN'!$E$2=0,"",'[1]FK ÖN'!S109)</f>
        <v>0</v>
      </c>
      <c r="Y124" s="88"/>
      <c r="Z124" s="88"/>
      <c r="AD124" s="88"/>
    </row>
    <row r="125" spans="1:30" s="49" customFormat="1" ht="14.25" customHeight="1">
      <c r="A125" s="111" t="s">
        <v>576</v>
      </c>
      <c r="B125" s="129">
        <f>IF(('[1]FK ÖN'!C110)="","",('[1]FK ÖN'!C110))</f>
      </c>
      <c r="C125" s="129">
        <f>IF(('[1]FK ÖN'!D110)="","",('[1]FK ÖN'!D110))</f>
      </c>
      <c r="E125" s="62">
        <f>IF('[1]FK ÖN'!$E$2=0,"",'[1]FK ÖN'!E110)</f>
        <v>0</v>
      </c>
      <c r="F125" s="62">
        <f>IF('[1]FK ÖN'!$E$2=0,"",'[1]FK ÖN'!F110)</f>
        <v>0</v>
      </c>
      <c r="G125" s="62">
        <f>IF('[1]FK ÖN'!$E$2=0,"",'[1]FK ÖN'!G110)</f>
        <v>0</v>
      </c>
      <c r="H125" s="62">
        <f>IF('[1]FK ÖN'!$E$2=0,"",'[1]FK ÖN'!H110)</f>
        <v>0</v>
      </c>
      <c r="I125" s="62">
        <f>IF('[1]FK ÖN'!$E$2=0,"",'[1]FK ÖN'!I110)</f>
        <v>0</v>
      </c>
      <c r="J125" s="62">
        <f>IF('[1]FK ÖN'!$E$2=0,"",'[1]FK ÖN'!J110)</f>
        <v>0</v>
      </c>
      <c r="K125" s="62">
        <f>IF('[1]FK ÖN'!$E$2=0,"",'[1]FK ÖN'!K110)</f>
        <v>0</v>
      </c>
      <c r="L125" s="62">
        <f>IF('[1]FK ÖN'!$E$2=0,"",'[1]FK ÖN'!L110)</f>
        <v>0</v>
      </c>
      <c r="M125" s="63">
        <f t="shared" si="11"/>
        <v>0</v>
      </c>
      <c r="N125" s="62">
        <f>IF('[1]FK ÖN'!$E$2=0,"",'[1]FK ÖN'!M110)</f>
        <v>0</v>
      </c>
      <c r="O125" s="62">
        <f>IF('[1]FK ÖN'!$E$2=0,"",'[1]FK ÖN'!N110)</f>
        <v>0</v>
      </c>
      <c r="P125" s="62">
        <f>IF('[1]FK ÖN'!$E$2=0,"",'[1]FK ÖN'!O110)</f>
        <v>0</v>
      </c>
      <c r="Q125" s="62">
        <f>IF('[1]FK ÖN'!$E$2=0,"",'[1]FK ÖN'!P110)</f>
        <v>0</v>
      </c>
      <c r="R125" s="63">
        <f t="shared" si="14"/>
        <v>0</v>
      </c>
      <c r="S125" s="63">
        <f t="shared" si="15"/>
        <v>0</v>
      </c>
      <c r="U125" s="62">
        <f>IF('[1]FK ÖN'!$E$2=0,"",'[1]FK ÖN'!Q110)</f>
        <v>0</v>
      </c>
      <c r="V125" s="62">
        <f>IF('[1]FK ÖN'!$E$2=0,"",'[1]FK ÖN'!R110)</f>
        <v>0</v>
      </c>
      <c r="W125" s="62">
        <f>IF('[1]FK ÖN'!$E$2=0,"",'[1]FK ÖN'!S110)</f>
        <v>0</v>
      </c>
      <c r="Y125" s="88"/>
      <c r="Z125" s="88"/>
      <c r="AD125" s="88"/>
    </row>
    <row r="126" spans="1:30" s="49" customFormat="1" ht="14.25" customHeight="1">
      <c r="A126" s="111" t="s">
        <v>577</v>
      </c>
      <c r="B126" s="129">
        <f>IF(('[1]FK ÖN'!C111)="","",('[1]FK ÖN'!C111))</f>
      </c>
      <c r="C126" s="129">
        <f>IF(('[1]FK ÖN'!D111)="","",('[1]FK ÖN'!D111))</f>
      </c>
      <c r="E126" s="62">
        <f>IF('[1]FK ÖN'!$E$2=0,"",'[1]FK ÖN'!E111)</f>
        <v>0</v>
      </c>
      <c r="F126" s="62">
        <f>IF('[1]FK ÖN'!$E$2=0,"",'[1]FK ÖN'!F111)</f>
        <v>0</v>
      </c>
      <c r="G126" s="62">
        <f>IF('[1]FK ÖN'!$E$2=0,"",'[1]FK ÖN'!G111)</f>
        <v>0</v>
      </c>
      <c r="H126" s="62">
        <f>IF('[1]FK ÖN'!$E$2=0,"",'[1]FK ÖN'!H111)</f>
        <v>0</v>
      </c>
      <c r="I126" s="62">
        <f>IF('[1]FK ÖN'!$E$2=0,"",'[1]FK ÖN'!I111)</f>
        <v>0</v>
      </c>
      <c r="J126" s="62">
        <f>IF('[1]FK ÖN'!$E$2=0,"",'[1]FK ÖN'!J111)</f>
        <v>0</v>
      </c>
      <c r="K126" s="62">
        <f>IF('[1]FK ÖN'!$E$2=0,"",'[1]FK ÖN'!K111)</f>
        <v>0</v>
      </c>
      <c r="L126" s="62">
        <f>IF('[1]FK ÖN'!$E$2=0,"",'[1]FK ÖN'!L111)</f>
        <v>0</v>
      </c>
      <c r="M126" s="63">
        <f t="shared" si="11"/>
        <v>0</v>
      </c>
      <c r="N126" s="62">
        <f>IF('[1]FK ÖN'!$E$2=0,"",'[1]FK ÖN'!M111)</f>
        <v>0</v>
      </c>
      <c r="O126" s="62">
        <f>IF('[1]FK ÖN'!$E$2=0,"",'[1]FK ÖN'!N111)</f>
        <v>0</v>
      </c>
      <c r="P126" s="62">
        <f>IF('[1]FK ÖN'!$E$2=0,"",'[1]FK ÖN'!O111)</f>
        <v>0</v>
      </c>
      <c r="Q126" s="62">
        <f>IF('[1]FK ÖN'!$E$2=0,"",'[1]FK ÖN'!P111)</f>
        <v>0</v>
      </c>
      <c r="R126" s="63">
        <f t="shared" si="14"/>
        <v>0</v>
      </c>
      <c r="S126" s="63">
        <f t="shared" si="15"/>
        <v>0</v>
      </c>
      <c r="U126" s="62">
        <f>IF('[1]FK ÖN'!$E$2=0,"",'[1]FK ÖN'!Q111)</f>
        <v>0</v>
      </c>
      <c r="V126" s="62">
        <f>IF('[1]FK ÖN'!$E$2=0,"",'[1]FK ÖN'!R111)</f>
        <v>0</v>
      </c>
      <c r="W126" s="62">
        <f>IF('[1]FK ÖN'!$E$2=0,"",'[1]FK ÖN'!S111)</f>
        <v>0</v>
      </c>
      <c r="Y126" s="88"/>
      <c r="Z126" s="88"/>
      <c r="AD126" s="88"/>
    </row>
    <row r="127" spans="1:30" s="49" customFormat="1" ht="14.25" customHeight="1">
      <c r="A127" s="111" t="s">
        <v>578</v>
      </c>
      <c r="B127" s="129">
        <f>IF(('[1]FK ÖN'!C112)="","",('[1]FK ÖN'!C112))</f>
      </c>
      <c r="C127" s="129">
        <f>IF(('[1]FK ÖN'!D112)="","",('[1]FK ÖN'!D112))</f>
      </c>
      <c r="E127" s="62">
        <f>IF('[1]FK ÖN'!$E$2=0,"",'[1]FK ÖN'!E112)</f>
        <v>0</v>
      </c>
      <c r="F127" s="62">
        <f>IF('[1]FK ÖN'!$E$2=0,"",'[1]FK ÖN'!F112)</f>
        <v>0</v>
      </c>
      <c r="G127" s="62">
        <f>IF('[1]FK ÖN'!$E$2=0,"",'[1]FK ÖN'!G112)</f>
        <v>0</v>
      </c>
      <c r="H127" s="62">
        <f>IF('[1]FK ÖN'!$E$2=0,"",'[1]FK ÖN'!H112)</f>
        <v>0</v>
      </c>
      <c r="I127" s="62">
        <f>IF('[1]FK ÖN'!$E$2=0,"",'[1]FK ÖN'!I112)</f>
        <v>0</v>
      </c>
      <c r="J127" s="62">
        <f>IF('[1]FK ÖN'!$E$2=0,"",'[1]FK ÖN'!J112)</f>
        <v>0</v>
      </c>
      <c r="K127" s="62">
        <f>IF('[1]FK ÖN'!$E$2=0,"",'[1]FK ÖN'!K112)</f>
        <v>0</v>
      </c>
      <c r="L127" s="62">
        <f>IF('[1]FK ÖN'!$E$2=0,"",'[1]FK ÖN'!L112)</f>
        <v>0</v>
      </c>
      <c r="M127" s="63">
        <f t="shared" si="11"/>
        <v>0</v>
      </c>
      <c r="N127" s="62">
        <f>IF('[1]FK ÖN'!$E$2=0,"",'[1]FK ÖN'!M112)</f>
        <v>0</v>
      </c>
      <c r="O127" s="62">
        <f>IF('[1]FK ÖN'!$E$2=0,"",'[1]FK ÖN'!N112)</f>
        <v>0</v>
      </c>
      <c r="P127" s="62">
        <f>IF('[1]FK ÖN'!$E$2=0,"",'[1]FK ÖN'!O112)</f>
        <v>0</v>
      </c>
      <c r="Q127" s="62">
        <f>IF('[1]FK ÖN'!$E$2=0,"",'[1]FK ÖN'!P112)</f>
        <v>0</v>
      </c>
      <c r="R127" s="63">
        <f t="shared" si="14"/>
        <v>0</v>
      </c>
      <c r="S127" s="63">
        <f t="shared" si="15"/>
        <v>0</v>
      </c>
      <c r="U127" s="62">
        <f>IF('[1]FK ÖN'!$E$2=0,"",'[1]FK ÖN'!Q112)</f>
        <v>0</v>
      </c>
      <c r="V127" s="62">
        <f>IF('[1]FK ÖN'!$E$2=0,"",'[1]FK ÖN'!R112)</f>
        <v>0</v>
      </c>
      <c r="W127" s="62">
        <f>IF('[1]FK ÖN'!$E$2=0,"",'[1]FK ÖN'!S112)</f>
        <v>0</v>
      </c>
      <c r="Y127" s="88"/>
      <c r="Z127" s="88"/>
      <c r="AD127" s="88"/>
    </row>
    <row r="128" spans="1:30" s="49" customFormat="1" ht="15">
      <c r="A128" s="111" t="s">
        <v>579</v>
      </c>
      <c r="B128" s="129">
        <f>IF(('[1]FK ÖN'!C113)="","",('[1]FK ÖN'!C113))</f>
      </c>
      <c r="C128" s="129">
        <f>IF(('[1]FK ÖN'!D113)="","",('[1]FK ÖN'!D113))</f>
      </c>
      <c r="E128" s="62">
        <f>IF('[1]FK ÖN'!$E$2=0,"",'[1]FK ÖN'!E113)</f>
        <v>0</v>
      </c>
      <c r="F128" s="62">
        <f>IF('[1]FK ÖN'!$E$2=0,"",'[1]FK ÖN'!F113)</f>
        <v>0</v>
      </c>
      <c r="G128" s="62">
        <f>IF('[1]FK ÖN'!$E$2=0,"",'[1]FK ÖN'!G113)</f>
        <v>0</v>
      </c>
      <c r="H128" s="62">
        <f>IF('[1]FK ÖN'!$E$2=0,"",'[1]FK ÖN'!H113)</f>
        <v>0</v>
      </c>
      <c r="I128" s="62">
        <f>IF('[1]FK ÖN'!$E$2=0,"",'[1]FK ÖN'!I113)</f>
        <v>0</v>
      </c>
      <c r="J128" s="62">
        <f>IF('[1]FK ÖN'!$E$2=0,"",'[1]FK ÖN'!J113)</f>
        <v>0</v>
      </c>
      <c r="K128" s="62">
        <f>IF('[1]FK ÖN'!$E$2=0,"",'[1]FK ÖN'!K113)</f>
        <v>0</v>
      </c>
      <c r="L128" s="62">
        <f>IF('[1]FK ÖN'!$E$2=0,"",'[1]FK ÖN'!L113)</f>
        <v>0</v>
      </c>
      <c r="M128" s="63">
        <f t="shared" si="11"/>
        <v>0</v>
      </c>
      <c r="N128" s="62">
        <f>IF('[1]FK ÖN'!$E$2=0,"",'[1]FK ÖN'!M113)</f>
        <v>0</v>
      </c>
      <c r="O128" s="62">
        <f>IF('[1]FK ÖN'!$E$2=0,"",'[1]FK ÖN'!N113)</f>
        <v>0</v>
      </c>
      <c r="P128" s="62">
        <f>IF('[1]FK ÖN'!$E$2=0,"",'[1]FK ÖN'!O113)</f>
        <v>0</v>
      </c>
      <c r="Q128" s="62">
        <f>IF('[1]FK ÖN'!$E$2=0,"",'[1]FK ÖN'!P113)</f>
        <v>0</v>
      </c>
      <c r="R128" s="63">
        <f t="shared" si="14"/>
        <v>0</v>
      </c>
      <c r="S128" s="63">
        <f t="shared" si="15"/>
        <v>0</v>
      </c>
      <c r="U128" s="62">
        <f>IF('[1]FK ÖN'!$E$2=0,"",'[1]FK ÖN'!Q113)</f>
        <v>0</v>
      </c>
      <c r="V128" s="62">
        <f>IF('[1]FK ÖN'!$E$2=0,"",'[1]FK ÖN'!R113)</f>
        <v>0</v>
      </c>
      <c r="W128" s="62">
        <f>IF('[1]FK ÖN'!$E$2=0,"",'[1]FK ÖN'!S113)</f>
        <v>0</v>
      </c>
      <c r="Y128" s="88"/>
      <c r="Z128" s="88"/>
      <c r="AD128" s="88"/>
    </row>
    <row r="129" spans="1:30" s="49" customFormat="1" ht="15">
      <c r="A129" s="111" t="s">
        <v>588</v>
      </c>
      <c r="B129" s="129">
        <f>IF(('[1]FK ÖN'!C114)="","",('[1]FK ÖN'!C114))</f>
      </c>
      <c r="C129" s="129">
        <f>IF(('[1]FK ÖN'!D114)="","",('[1]FK ÖN'!D114))</f>
      </c>
      <c r="E129" s="62">
        <f>IF('[1]FK ÖN'!$E$2=0,"",'[1]FK ÖN'!E114)</f>
        <v>0</v>
      </c>
      <c r="F129" s="62">
        <f>IF('[1]FK ÖN'!$E$2=0,"",'[1]FK ÖN'!F114)</f>
        <v>0</v>
      </c>
      <c r="G129" s="62">
        <f>IF('[1]FK ÖN'!$E$2=0,"",'[1]FK ÖN'!G114)</f>
        <v>0</v>
      </c>
      <c r="H129" s="62">
        <f>IF('[1]FK ÖN'!$E$2=0,"",'[1]FK ÖN'!H114)</f>
        <v>0</v>
      </c>
      <c r="I129" s="62">
        <f>IF('[1]FK ÖN'!$E$2=0,"",'[1]FK ÖN'!I114)</f>
        <v>0</v>
      </c>
      <c r="J129" s="62">
        <f>IF('[1]FK ÖN'!$E$2=0,"",'[1]FK ÖN'!J114)</f>
        <v>0</v>
      </c>
      <c r="K129" s="62">
        <f>IF('[1]FK ÖN'!$E$2=0,"",'[1]FK ÖN'!K114)</f>
        <v>0</v>
      </c>
      <c r="L129" s="62">
        <f>IF('[1]FK ÖN'!$E$2=0,"",'[1]FK ÖN'!L114)</f>
        <v>0</v>
      </c>
      <c r="M129" s="63">
        <f t="shared" si="11"/>
        <v>0</v>
      </c>
      <c r="N129" s="62">
        <f>IF('[1]FK ÖN'!$E$2=0,"",'[1]FK ÖN'!M114)</f>
        <v>0</v>
      </c>
      <c r="O129" s="62">
        <f>IF('[1]FK ÖN'!$E$2=0,"",'[1]FK ÖN'!N114)</f>
        <v>0</v>
      </c>
      <c r="P129" s="62">
        <f>IF('[1]FK ÖN'!$E$2=0,"",'[1]FK ÖN'!O114)</f>
        <v>0</v>
      </c>
      <c r="Q129" s="62">
        <f>IF('[1]FK ÖN'!$E$2=0,"",'[1]FK ÖN'!P114)</f>
        <v>0</v>
      </c>
      <c r="R129" s="63">
        <f aca="true" t="shared" si="16" ref="R129:R144">SUM(N129:P129)</f>
        <v>0</v>
      </c>
      <c r="S129" s="63">
        <f aca="true" t="shared" si="17" ref="S129:S144">SUM(R129,M129)</f>
        <v>0</v>
      </c>
      <c r="U129" s="62">
        <f>IF('[1]FK ÖN'!$E$2=0,"",'[1]FK ÖN'!Q114)</f>
        <v>0</v>
      </c>
      <c r="V129" s="62">
        <f>IF('[1]FK ÖN'!$E$2=0,"",'[1]FK ÖN'!R114)</f>
        <v>0</v>
      </c>
      <c r="W129" s="62">
        <f>IF('[1]FK ÖN'!$E$2=0,"",'[1]FK ÖN'!S114)</f>
        <v>0</v>
      </c>
      <c r="Y129" s="88"/>
      <c r="Z129" s="88"/>
      <c r="AD129" s="88"/>
    </row>
    <row r="130" spans="1:30" s="49" customFormat="1" ht="15">
      <c r="A130" s="111" t="s">
        <v>589</v>
      </c>
      <c r="B130" s="129">
        <f>IF(('[1]FK ÖN'!C115)="","",('[1]FK ÖN'!C115))</f>
      </c>
      <c r="C130" s="129">
        <f>IF(('[1]FK ÖN'!D115)="","",('[1]FK ÖN'!D115))</f>
      </c>
      <c r="E130" s="62">
        <f>IF('[1]FK ÖN'!$E$2=0,"",'[1]FK ÖN'!E115)</f>
        <v>0</v>
      </c>
      <c r="F130" s="62">
        <f>IF('[1]FK ÖN'!$E$2=0,"",'[1]FK ÖN'!F115)</f>
        <v>0</v>
      </c>
      <c r="G130" s="62">
        <f>IF('[1]FK ÖN'!$E$2=0,"",'[1]FK ÖN'!G115)</f>
        <v>0</v>
      </c>
      <c r="H130" s="62">
        <f>IF('[1]FK ÖN'!$E$2=0,"",'[1]FK ÖN'!H115)</f>
        <v>0</v>
      </c>
      <c r="I130" s="62">
        <f>IF('[1]FK ÖN'!$E$2=0,"",'[1]FK ÖN'!I115)</f>
        <v>0</v>
      </c>
      <c r="J130" s="62">
        <f>IF('[1]FK ÖN'!$E$2=0,"",'[1]FK ÖN'!J115)</f>
        <v>0</v>
      </c>
      <c r="K130" s="62">
        <f>IF('[1]FK ÖN'!$E$2=0,"",'[1]FK ÖN'!K115)</f>
        <v>0</v>
      </c>
      <c r="L130" s="62">
        <f>IF('[1]FK ÖN'!$E$2=0,"",'[1]FK ÖN'!L115)</f>
        <v>0</v>
      </c>
      <c r="M130" s="63">
        <f t="shared" si="11"/>
        <v>0</v>
      </c>
      <c r="N130" s="62">
        <f>IF('[1]FK ÖN'!$E$2=0,"",'[1]FK ÖN'!M115)</f>
        <v>0</v>
      </c>
      <c r="O130" s="62">
        <f>IF('[1]FK ÖN'!$E$2=0,"",'[1]FK ÖN'!N115)</f>
        <v>0</v>
      </c>
      <c r="P130" s="62">
        <f>IF('[1]FK ÖN'!$E$2=0,"",'[1]FK ÖN'!O115)</f>
        <v>0</v>
      </c>
      <c r="Q130" s="62">
        <f>IF('[1]FK ÖN'!$E$2=0,"",'[1]FK ÖN'!P115)</f>
        <v>0</v>
      </c>
      <c r="R130" s="63">
        <f t="shared" si="16"/>
        <v>0</v>
      </c>
      <c r="S130" s="63">
        <f t="shared" si="17"/>
        <v>0</v>
      </c>
      <c r="U130" s="62">
        <f>IF('[1]FK ÖN'!$E$2=0,"",'[1]FK ÖN'!Q115)</f>
        <v>0</v>
      </c>
      <c r="V130" s="62">
        <f>IF('[1]FK ÖN'!$E$2=0,"",'[1]FK ÖN'!R115)</f>
        <v>0</v>
      </c>
      <c r="W130" s="62">
        <f>IF('[1]FK ÖN'!$E$2=0,"",'[1]FK ÖN'!S115)</f>
        <v>0</v>
      </c>
      <c r="Y130" s="88"/>
      <c r="Z130" s="88"/>
      <c r="AD130" s="88"/>
    </row>
    <row r="131" spans="1:30" s="49" customFormat="1" ht="15">
      <c r="A131" s="111" t="s">
        <v>590</v>
      </c>
      <c r="B131" s="129">
        <f>IF(('[1]FK ÖN'!C116)="","",('[1]FK ÖN'!C116))</f>
      </c>
      <c r="C131" s="129">
        <f>IF(('[1]FK ÖN'!D116)="","",('[1]FK ÖN'!D116))</f>
      </c>
      <c r="E131" s="62">
        <f>IF('[1]FK ÖN'!$E$2=0,"",'[1]FK ÖN'!E116)</f>
        <v>0</v>
      </c>
      <c r="F131" s="62">
        <f>IF('[1]FK ÖN'!$E$2=0,"",'[1]FK ÖN'!F116)</f>
        <v>0</v>
      </c>
      <c r="G131" s="62">
        <f>IF('[1]FK ÖN'!$E$2=0,"",'[1]FK ÖN'!G116)</f>
        <v>0</v>
      </c>
      <c r="H131" s="62">
        <f>IF('[1]FK ÖN'!$E$2=0,"",'[1]FK ÖN'!H116)</f>
        <v>0</v>
      </c>
      <c r="I131" s="62">
        <f>IF('[1]FK ÖN'!$E$2=0,"",'[1]FK ÖN'!I116)</f>
        <v>0</v>
      </c>
      <c r="J131" s="62">
        <f>IF('[1]FK ÖN'!$E$2=0,"",'[1]FK ÖN'!J116)</f>
        <v>0</v>
      </c>
      <c r="K131" s="62">
        <f>IF('[1]FK ÖN'!$E$2=0,"",'[1]FK ÖN'!K116)</f>
        <v>0</v>
      </c>
      <c r="L131" s="62">
        <f>IF('[1]FK ÖN'!$E$2=0,"",'[1]FK ÖN'!L116)</f>
        <v>0</v>
      </c>
      <c r="M131" s="63">
        <f t="shared" si="11"/>
        <v>0</v>
      </c>
      <c r="N131" s="62">
        <f>IF('[1]FK ÖN'!$E$2=0,"",'[1]FK ÖN'!M116)</f>
        <v>0</v>
      </c>
      <c r="O131" s="62">
        <f>IF('[1]FK ÖN'!$E$2=0,"",'[1]FK ÖN'!N116)</f>
        <v>0</v>
      </c>
      <c r="P131" s="62">
        <f>IF('[1]FK ÖN'!$E$2=0,"",'[1]FK ÖN'!O116)</f>
        <v>0</v>
      </c>
      <c r="Q131" s="62">
        <f>IF('[1]FK ÖN'!$E$2=0,"",'[1]FK ÖN'!P116)</f>
        <v>0</v>
      </c>
      <c r="R131" s="63">
        <f t="shared" si="16"/>
        <v>0</v>
      </c>
      <c r="S131" s="63">
        <f t="shared" si="17"/>
        <v>0</v>
      </c>
      <c r="U131" s="62">
        <f>IF('[1]FK ÖN'!$E$2=0,"",'[1]FK ÖN'!Q116)</f>
        <v>0</v>
      </c>
      <c r="V131" s="62">
        <f>IF('[1]FK ÖN'!$E$2=0,"",'[1]FK ÖN'!R116)</f>
        <v>0</v>
      </c>
      <c r="W131" s="62">
        <f>IF('[1]FK ÖN'!$E$2=0,"",'[1]FK ÖN'!S116)</f>
        <v>0</v>
      </c>
      <c r="Y131" s="88"/>
      <c r="Z131" s="88"/>
      <c r="AD131" s="88"/>
    </row>
    <row r="132" spans="1:30" s="49" customFormat="1" ht="15">
      <c r="A132" s="111" t="s">
        <v>591</v>
      </c>
      <c r="B132" s="129">
        <f>IF(('[1]FK ÖN'!C117)="","",('[1]FK ÖN'!C117))</f>
      </c>
      <c r="C132" s="129">
        <f>IF(('[1]FK ÖN'!D117)="","",('[1]FK ÖN'!D117))</f>
      </c>
      <c r="E132" s="62">
        <f>IF('[1]FK ÖN'!$E$2=0,"",'[1]FK ÖN'!E117)</f>
        <v>0</v>
      </c>
      <c r="F132" s="62">
        <f>IF('[1]FK ÖN'!$E$2=0,"",'[1]FK ÖN'!F117)</f>
        <v>0</v>
      </c>
      <c r="G132" s="62">
        <f>IF('[1]FK ÖN'!$E$2=0,"",'[1]FK ÖN'!G117)</f>
        <v>0</v>
      </c>
      <c r="H132" s="62">
        <f>IF('[1]FK ÖN'!$E$2=0,"",'[1]FK ÖN'!H117)</f>
        <v>0</v>
      </c>
      <c r="I132" s="62">
        <f>IF('[1]FK ÖN'!$E$2=0,"",'[1]FK ÖN'!I117)</f>
        <v>0</v>
      </c>
      <c r="J132" s="62">
        <f>IF('[1]FK ÖN'!$E$2=0,"",'[1]FK ÖN'!J117)</f>
        <v>0</v>
      </c>
      <c r="K132" s="62">
        <f>IF('[1]FK ÖN'!$E$2=0,"",'[1]FK ÖN'!K117)</f>
        <v>0</v>
      </c>
      <c r="L132" s="62">
        <f>IF('[1]FK ÖN'!$E$2=0,"",'[1]FK ÖN'!L117)</f>
        <v>0</v>
      </c>
      <c r="M132" s="63">
        <f t="shared" si="11"/>
        <v>0</v>
      </c>
      <c r="N132" s="62">
        <f>IF('[1]FK ÖN'!$E$2=0,"",'[1]FK ÖN'!M117)</f>
        <v>0</v>
      </c>
      <c r="O132" s="62">
        <f>IF('[1]FK ÖN'!$E$2=0,"",'[1]FK ÖN'!N117)</f>
        <v>0</v>
      </c>
      <c r="P132" s="62">
        <f>IF('[1]FK ÖN'!$E$2=0,"",'[1]FK ÖN'!O117)</f>
        <v>0</v>
      </c>
      <c r="Q132" s="62">
        <f>IF('[1]FK ÖN'!$E$2=0,"",'[1]FK ÖN'!P117)</f>
        <v>0</v>
      </c>
      <c r="R132" s="63">
        <f t="shared" si="16"/>
        <v>0</v>
      </c>
      <c r="S132" s="63">
        <f t="shared" si="17"/>
        <v>0</v>
      </c>
      <c r="U132" s="62">
        <f>IF('[1]FK ÖN'!$E$2=0,"",'[1]FK ÖN'!Q117)</f>
        <v>0</v>
      </c>
      <c r="V132" s="62">
        <f>IF('[1]FK ÖN'!$E$2=0,"",'[1]FK ÖN'!R117)</f>
        <v>0</v>
      </c>
      <c r="W132" s="62">
        <f>IF('[1]FK ÖN'!$E$2=0,"",'[1]FK ÖN'!S117)</f>
        <v>0</v>
      </c>
      <c r="Y132" s="88"/>
      <c r="Z132" s="88"/>
      <c r="AD132" s="88"/>
    </row>
    <row r="133" spans="1:30" s="49" customFormat="1" ht="15">
      <c r="A133" s="111" t="s">
        <v>592</v>
      </c>
      <c r="B133" s="129">
        <f>IF(('[1]FK ÖN'!C118)="","",('[1]FK ÖN'!C118))</f>
      </c>
      <c r="C133" s="129">
        <f>IF(('[1]FK ÖN'!D118)="","",('[1]FK ÖN'!D118))</f>
      </c>
      <c r="E133" s="62">
        <f>IF('[1]FK ÖN'!$E$2=0,"",'[1]FK ÖN'!E118)</f>
        <v>0</v>
      </c>
      <c r="F133" s="62">
        <f>IF('[1]FK ÖN'!$E$2=0,"",'[1]FK ÖN'!F118)</f>
        <v>0</v>
      </c>
      <c r="G133" s="62">
        <f>IF('[1]FK ÖN'!$E$2=0,"",'[1]FK ÖN'!G118)</f>
        <v>0</v>
      </c>
      <c r="H133" s="62">
        <f>IF('[1]FK ÖN'!$E$2=0,"",'[1]FK ÖN'!H118)</f>
        <v>0</v>
      </c>
      <c r="I133" s="62">
        <f>IF('[1]FK ÖN'!$E$2=0,"",'[1]FK ÖN'!I118)</f>
        <v>0</v>
      </c>
      <c r="J133" s="62">
        <f>IF('[1]FK ÖN'!$E$2=0,"",'[1]FK ÖN'!J118)</f>
        <v>0</v>
      </c>
      <c r="K133" s="62">
        <f>IF('[1]FK ÖN'!$E$2=0,"",'[1]FK ÖN'!K118)</f>
        <v>0</v>
      </c>
      <c r="L133" s="62">
        <f>IF('[1]FK ÖN'!$E$2=0,"",'[1]FK ÖN'!L118)</f>
        <v>0</v>
      </c>
      <c r="M133" s="63">
        <f t="shared" si="11"/>
        <v>0</v>
      </c>
      <c r="N133" s="62">
        <f>IF('[1]FK ÖN'!$E$2=0,"",'[1]FK ÖN'!M118)</f>
        <v>0</v>
      </c>
      <c r="O133" s="62">
        <f>IF('[1]FK ÖN'!$E$2=0,"",'[1]FK ÖN'!N118)</f>
        <v>0</v>
      </c>
      <c r="P133" s="62">
        <f>IF('[1]FK ÖN'!$E$2=0,"",'[1]FK ÖN'!O118)</f>
        <v>0</v>
      </c>
      <c r="Q133" s="62">
        <f>IF('[1]FK ÖN'!$E$2=0,"",'[1]FK ÖN'!P118)</f>
        <v>0</v>
      </c>
      <c r="R133" s="63">
        <f t="shared" si="16"/>
        <v>0</v>
      </c>
      <c r="S133" s="63">
        <f t="shared" si="17"/>
        <v>0</v>
      </c>
      <c r="U133" s="62">
        <f>IF('[1]FK ÖN'!$E$2=0,"",'[1]FK ÖN'!Q118)</f>
        <v>0</v>
      </c>
      <c r="V133" s="62">
        <f>IF('[1]FK ÖN'!$E$2=0,"",'[1]FK ÖN'!R118)</f>
        <v>0</v>
      </c>
      <c r="W133" s="62">
        <f>IF('[1]FK ÖN'!$E$2=0,"",'[1]FK ÖN'!S118)</f>
        <v>0</v>
      </c>
      <c r="Y133" s="88"/>
      <c r="Z133" s="88"/>
      <c r="AD133" s="88"/>
    </row>
    <row r="134" spans="1:30" s="49" customFormat="1" ht="15">
      <c r="A134" s="111" t="s">
        <v>593</v>
      </c>
      <c r="B134" s="129">
        <f>IF(('[1]FK ÖN'!C119)="","",('[1]FK ÖN'!C119))</f>
      </c>
      <c r="C134" s="129">
        <f>IF(('[1]FK ÖN'!D119)="","",('[1]FK ÖN'!D119))</f>
      </c>
      <c r="E134" s="62">
        <f>IF('[1]FK ÖN'!$E$2=0,"",'[1]FK ÖN'!E119)</f>
        <v>0</v>
      </c>
      <c r="F134" s="62">
        <f>IF('[1]FK ÖN'!$E$2=0,"",'[1]FK ÖN'!F119)</f>
        <v>0</v>
      </c>
      <c r="G134" s="62">
        <f>IF('[1]FK ÖN'!$E$2=0,"",'[1]FK ÖN'!G119)</f>
        <v>0</v>
      </c>
      <c r="H134" s="62">
        <f>IF('[1]FK ÖN'!$E$2=0,"",'[1]FK ÖN'!H119)</f>
        <v>0</v>
      </c>
      <c r="I134" s="62">
        <f>IF('[1]FK ÖN'!$E$2=0,"",'[1]FK ÖN'!I119)</f>
        <v>0</v>
      </c>
      <c r="J134" s="62">
        <f>IF('[1]FK ÖN'!$E$2=0,"",'[1]FK ÖN'!J119)</f>
        <v>0</v>
      </c>
      <c r="K134" s="62">
        <f>IF('[1]FK ÖN'!$E$2=0,"",'[1]FK ÖN'!K119)</f>
        <v>0</v>
      </c>
      <c r="L134" s="62">
        <f>IF('[1]FK ÖN'!$E$2=0,"",'[1]FK ÖN'!L119)</f>
        <v>0</v>
      </c>
      <c r="M134" s="63">
        <f t="shared" si="11"/>
        <v>0</v>
      </c>
      <c r="N134" s="62">
        <f>IF('[1]FK ÖN'!$E$2=0,"",'[1]FK ÖN'!M119)</f>
        <v>0</v>
      </c>
      <c r="O134" s="62">
        <f>IF('[1]FK ÖN'!$E$2=0,"",'[1]FK ÖN'!N119)</f>
        <v>0</v>
      </c>
      <c r="P134" s="62">
        <f>IF('[1]FK ÖN'!$E$2=0,"",'[1]FK ÖN'!O119)</f>
        <v>0</v>
      </c>
      <c r="Q134" s="62">
        <f>IF('[1]FK ÖN'!$E$2=0,"",'[1]FK ÖN'!P119)</f>
        <v>0</v>
      </c>
      <c r="R134" s="63">
        <f t="shared" si="16"/>
        <v>0</v>
      </c>
      <c r="S134" s="63">
        <f t="shared" si="17"/>
        <v>0</v>
      </c>
      <c r="U134" s="62">
        <f>IF('[1]FK ÖN'!$E$2=0,"",'[1]FK ÖN'!Q119)</f>
        <v>0</v>
      </c>
      <c r="V134" s="62">
        <f>IF('[1]FK ÖN'!$E$2=0,"",'[1]FK ÖN'!R119)</f>
        <v>0</v>
      </c>
      <c r="W134" s="62">
        <f>IF('[1]FK ÖN'!$E$2=0,"",'[1]FK ÖN'!S119)</f>
        <v>0</v>
      </c>
      <c r="Y134" s="88"/>
      <c r="Z134" s="88"/>
      <c r="AD134" s="88"/>
    </row>
    <row r="135" spans="1:30" s="49" customFormat="1" ht="15">
      <c r="A135" s="111" t="s">
        <v>594</v>
      </c>
      <c r="B135" s="129">
        <f>IF(('[1]FK ÖN'!C120)="","",('[1]FK ÖN'!C120))</f>
      </c>
      <c r="C135" s="129">
        <f>IF(('[1]FK ÖN'!D120)="","",('[1]FK ÖN'!D120))</f>
      </c>
      <c r="E135" s="62">
        <f>IF('[1]FK ÖN'!$E$2=0,"",'[1]FK ÖN'!E120)</f>
        <v>0</v>
      </c>
      <c r="F135" s="62">
        <f>IF('[1]FK ÖN'!$E$2=0,"",'[1]FK ÖN'!F120)</f>
        <v>0</v>
      </c>
      <c r="G135" s="62">
        <f>IF('[1]FK ÖN'!$E$2=0,"",'[1]FK ÖN'!G120)</f>
        <v>0</v>
      </c>
      <c r="H135" s="62">
        <f>IF('[1]FK ÖN'!$E$2=0,"",'[1]FK ÖN'!H120)</f>
        <v>0</v>
      </c>
      <c r="I135" s="62">
        <f>IF('[1]FK ÖN'!$E$2=0,"",'[1]FK ÖN'!I120)</f>
        <v>0</v>
      </c>
      <c r="J135" s="62">
        <f>IF('[1]FK ÖN'!$E$2=0,"",'[1]FK ÖN'!J120)</f>
        <v>0</v>
      </c>
      <c r="K135" s="62">
        <f>IF('[1]FK ÖN'!$E$2=0,"",'[1]FK ÖN'!K120)</f>
        <v>0</v>
      </c>
      <c r="L135" s="62">
        <f>IF('[1]FK ÖN'!$E$2=0,"",'[1]FK ÖN'!L120)</f>
        <v>0</v>
      </c>
      <c r="M135" s="63">
        <f t="shared" si="11"/>
        <v>0</v>
      </c>
      <c r="N135" s="62">
        <f>IF('[1]FK ÖN'!$E$2=0,"",'[1]FK ÖN'!M120)</f>
        <v>0</v>
      </c>
      <c r="O135" s="62">
        <f>IF('[1]FK ÖN'!$E$2=0,"",'[1]FK ÖN'!N120)</f>
        <v>0</v>
      </c>
      <c r="P135" s="62">
        <f>IF('[1]FK ÖN'!$E$2=0,"",'[1]FK ÖN'!O120)</f>
        <v>0</v>
      </c>
      <c r="Q135" s="62">
        <f>IF('[1]FK ÖN'!$E$2=0,"",'[1]FK ÖN'!P120)</f>
        <v>0</v>
      </c>
      <c r="R135" s="63">
        <f t="shared" si="16"/>
        <v>0</v>
      </c>
      <c r="S135" s="63">
        <f t="shared" si="17"/>
        <v>0</v>
      </c>
      <c r="U135" s="62">
        <f>IF('[1]FK ÖN'!$E$2=0,"",'[1]FK ÖN'!Q120)</f>
        <v>0</v>
      </c>
      <c r="V135" s="62">
        <f>IF('[1]FK ÖN'!$E$2=0,"",'[1]FK ÖN'!R120)</f>
        <v>0</v>
      </c>
      <c r="W135" s="62">
        <f>IF('[1]FK ÖN'!$E$2=0,"",'[1]FK ÖN'!S120)</f>
        <v>0</v>
      </c>
      <c r="Y135" s="88"/>
      <c r="Z135" s="88"/>
      <c r="AD135" s="88"/>
    </row>
    <row r="136" spans="1:30" s="49" customFormat="1" ht="15">
      <c r="A136" s="111" t="s">
        <v>595</v>
      </c>
      <c r="B136" s="129">
        <f>IF(('[1]FK ÖN'!C121)="","",('[1]FK ÖN'!C121))</f>
      </c>
      <c r="C136" s="129">
        <f>IF(('[1]FK ÖN'!D121)="","",('[1]FK ÖN'!D121))</f>
      </c>
      <c r="E136" s="62">
        <f>IF('[1]FK ÖN'!$E$2=0,"",'[1]FK ÖN'!E121)</f>
        <v>0</v>
      </c>
      <c r="F136" s="62">
        <f>IF('[1]FK ÖN'!$E$2=0,"",'[1]FK ÖN'!F121)</f>
        <v>0</v>
      </c>
      <c r="G136" s="62">
        <f>IF('[1]FK ÖN'!$E$2=0,"",'[1]FK ÖN'!G121)</f>
        <v>0</v>
      </c>
      <c r="H136" s="62">
        <f>IF('[1]FK ÖN'!$E$2=0,"",'[1]FK ÖN'!H121)</f>
        <v>0</v>
      </c>
      <c r="I136" s="62">
        <f>IF('[1]FK ÖN'!$E$2=0,"",'[1]FK ÖN'!I121)</f>
        <v>0</v>
      </c>
      <c r="J136" s="62">
        <f>IF('[1]FK ÖN'!$E$2=0,"",'[1]FK ÖN'!J121)</f>
        <v>0</v>
      </c>
      <c r="K136" s="62">
        <f>IF('[1]FK ÖN'!$E$2=0,"",'[1]FK ÖN'!K121)</f>
        <v>0</v>
      </c>
      <c r="L136" s="62">
        <f>IF('[1]FK ÖN'!$E$2=0,"",'[1]FK ÖN'!L121)</f>
        <v>0</v>
      </c>
      <c r="M136" s="63">
        <f t="shared" si="11"/>
        <v>0</v>
      </c>
      <c r="N136" s="62">
        <f>IF('[1]FK ÖN'!$E$2=0,"",'[1]FK ÖN'!M121)</f>
        <v>0</v>
      </c>
      <c r="O136" s="62">
        <f>IF('[1]FK ÖN'!$E$2=0,"",'[1]FK ÖN'!N121)</f>
        <v>0</v>
      </c>
      <c r="P136" s="62">
        <f>IF('[1]FK ÖN'!$E$2=0,"",'[1]FK ÖN'!O121)</f>
        <v>0</v>
      </c>
      <c r="Q136" s="62">
        <f>IF('[1]FK ÖN'!$E$2=0,"",'[1]FK ÖN'!P121)</f>
        <v>0</v>
      </c>
      <c r="R136" s="63">
        <f t="shared" si="16"/>
        <v>0</v>
      </c>
      <c r="S136" s="63">
        <f t="shared" si="17"/>
        <v>0</v>
      </c>
      <c r="U136" s="62">
        <f>IF('[1]FK ÖN'!$E$2=0,"",'[1]FK ÖN'!Q121)</f>
        <v>0</v>
      </c>
      <c r="V136" s="62">
        <f>IF('[1]FK ÖN'!$E$2=0,"",'[1]FK ÖN'!R121)</f>
        <v>0</v>
      </c>
      <c r="W136" s="62">
        <f>IF('[1]FK ÖN'!$E$2=0,"",'[1]FK ÖN'!S121)</f>
        <v>0</v>
      </c>
      <c r="Y136" s="88"/>
      <c r="Z136" s="88"/>
      <c r="AD136" s="88"/>
    </row>
    <row r="137" spans="1:30" s="49" customFormat="1" ht="15">
      <c r="A137" s="111" t="s">
        <v>596</v>
      </c>
      <c r="B137" s="129">
        <f>IF(('[1]FK ÖN'!C122)="","",('[1]FK ÖN'!C122))</f>
      </c>
      <c r="C137" s="129">
        <f>IF(('[1]FK ÖN'!D122)="","",('[1]FK ÖN'!D122))</f>
      </c>
      <c r="E137" s="62">
        <f>IF('[1]FK ÖN'!$E$2=0,"",'[1]FK ÖN'!E122)</f>
        <v>0</v>
      </c>
      <c r="F137" s="62">
        <f>IF('[1]FK ÖN'!$E$2=0,"",'[1]FK ÖN'!F122)</f>
        <v>0</v>
      </c>
      <c r="G137" s="62">
        <f>IF('[1]FK ÖN'!$E$2=0,"",'[1]FK ÖN'!G122)</f>
        <v>0</v>
      </c>
      <c r="H137" s="62">
        <f>IF('[1]FK ÖN'!$E$2=0,"",'[1]FK ÖN'!H122)</f>
        <v>0</v>
      </c>
      <c r="I137" s="62">
        <f>IF('[1]FK ÖN'!$E$2=0,"",'[1]FK ÖN'!I122)</f>
        <v>0</v>
      </c>
      <c r="J137" s="62">
        <f>IF('[1]FK ÖN'!$E$2=0,"",'[1]FK ÖN'!J122)</f>
        <v>0</v>
      </c>
      <c r="K137" s="62">
        <f>IF('[1]FK ÖN'!$E$2=0,"",'[1]FK ÖN'!K122)</f>
        <v>0</v>
      </c>
      <c r="L137" s="62">
        <f>IF('[1]FK ÖN'!$E$2=0,"",'[1]FK ÖN'!L122)</f>
        <v>0</v>
      </c>
      <c r="M137" s="63">
        <f t="shared" si="11"/>
        <v>0</v>
      </c>
      <c r="N137" s="62">
        <f>IF('[1]FK ÖN'!$E$2=0,"",'[1]FK ÖN'!M122)</f>
        <v>0</v>
      </c>
      <c r="O137" s="62">
        <f>IF('[1]FK ÖN'!$E$2=0,"",'[1]FK ÖN'!N122)</f>
        <v>0</v>
      </c>
      <c r="P137" s="62">
        <f>IF('[1]FK ÖN'!$E$2=0,"",'[1]FK ÖN'!O122)</f>
        <v>0</v>
      </c>
      <c r="Q137" s="62">
        <f>IF('[1]FK ÖN'!$E$2=0,"",'[1]FK ÖN'!P122)</f>
        <v>0</v>
      </c>
      <c r="R137" s="63">
        <f t="shared" si="16"/>
        <v>0</v>
      </c>
      <c r="S137" s="63">
        <f t="shared" si="17"/>
        <v>0</v>
      </c>
      <c r="U137" s="62">
        <f>IF('[1]FK ÖN'!$E$2=0,"",'[1]FK ÖN'!Q122)</f>
        <v>0</v>
      </c>
      <c r="V137" s="62">
        <f>IF('[1]FK ÖN'!$E$2=0,"",'[1]FK ÖN'!R122)</f>
        <v>0</v>
      </c>
      <c r="W137" s="62">
        <f>IF('[1]FK ÖN'!$E$2=0,"",'[1]FK ÖN'!S122)</f>
        <v>0</v>
      </c>
      <c r="Y137" s="88"/>
      <c r="Z137" s="88"/>
      <c r="AD137" s="88"/>
    </row>
    <row r="138" spans="1:30" s="49" customFormat="1" ht="15">
      <c r="A138" s="111" t="s">
        <v>597</v>
      </c>
      <c r="B138" s="129">
        <f>IF(('[1]FK ÖN'!C123)="","",('[1]FK ÖN'!C123))</f>
      </c>
      <c r="C138" s="129">
        <f>IF(('[1]FK ÖN'!D123)="","",('[1]FK ÖN'!D123))</f>
      </c>
      <c r="E138" s="62">
        <f>IF('[1]FK ÖN'!$E$2=0,"",'[1]FK ÖN'!E123)</f>
        <v>0</v>
      </c>
      <c r="F138" s="62">
        <f>IF('[1]FK ÖN'!$E$2=0,"",'[1]FK ÖN'!F123)</f>
        <v>0</v>
      </c>
      <c r="G138" s="62">
        <f>IF('[1]FK ÖN'!$E$2=0,"",'[1]FK ÖN'!G123)</f>
        <v>0</v>
      </c>
      <c r="H138" s="62">
        <f>IF('[1]FK ÖN'!$E$2=0,"",'[1]FK ÖN'!H123)</f>
        <v>0</v>
      </c>
      <c r="I138" s="62">
        <f>IF('[1]FK ÖN'!$E$2=0,"",'[1]FK ÖN'!I123)</f>
        <v>0</v>
      </c>
      <c r="J138" s="62">
        <f>IF('[1]FK ÖN'!$E$2=0,"",'[1]FK ÖN'!J123)</f>
        <v>0</v>
      </c>
      <c r="K138" s="62">
        <f>IF('[1]FK ÖN'!$E$2=0,"",'[1]FK ÖN'!K123)</f>
        <v>0</v>
      </c>
      <c r="L138" s="62">
        <f>IF('[1]FK ÖN'!$E$2=0,"",'[1]FK ÖN'!L123)</f>
        <v>0</v>
      </c>
      <c r="M138" s="63">
        <f t="shared" si="11"/>
        <v>0</v>
      </c>
      <c r="N138" s="62">
        <f>IF('[1]FK ÖN'!$E$2=0,"",'[1]FK ÖN'!M123)</f>
        <v>0</v>
      </c>
      <c r="O138" s="62">
        <f>IF('[1]FK ÖN'!$E$2=0,"",'[1]FK ÖN'!N123)</f>
        <v>0</v>
      </c>
      <c r="P138" s="62">
        <f>IF('[1]FK ÖN'!$E$2=0,"",'[1]FK ÖN'!O123)</f>
        <v>0</v>
      </c>
      <c r="Q138" s="62">
        <f>IF('[1]FK ÖN'!$E$2=0,"",'[1]FK ÖN'!P123)</f>
        <v>0</v>
      </c>
      <c r="R138" s="63">
        <f t="shared" si="16"/>
        <v>0</v>
      </c>
      <c r="S138" s="63">
        <f t="shared" si="17"/>
        <v>0</v>
      </c>
      <c r="U138" s="62">
        <f>IF('[1]FK ÖN'!$E$2=0,"",'[1]FK ÖN'!Q123)</f>
        <v>0</v>
      </c>
      <c r="V138" s="62">
        <f>IF('[1]FK ÖN'!$E$2=0,"",'[1]FK ÖN'!R123)</f>
        <v>0</v>
      </c>
      <c r="W138" s="62">
        <f>IF('[1]FK ÖN'!$E$2=0,"",'[1]FK ÖN'!S123)</f>
        <v>0</v>
      </c>
      <c r="Y138" s="88"/>
      <c r="Z138" s="88"/>
      <c r="AD138" s="88"/>
    </row>
    <row r="139" spans="1:30" s="49" customFormat="1" ht="15">
      <c r="A139" s="111" t="s">
        <v>598</v>
      </c>
      <c r="B139" s="129">
        <f>IF(('[1]FK ÖN'!C124)="","",('[1]FK ÖN'!C124))</f>
      </c>
      <c r="C139" s="129">
        <f>IF(('[1]FK ÖN'!D124)="","",('[1]FK ÖN'!D124))</f>
      </c>
      <c r="E139" s="62">
        <f>IF('[1]FK ÖN'!$E$2=0,"",'[1]FK ÖN'!E124)</f>
        <v>0</v>
      </c>
      <c r="F139" s="62">
        <f>IF('[1]FK ÖN'!$E$2=0,"",'[1]FK ÖN'!F124)</f>
        <v>0</v>
      </c>
      <c r="G139" s="62">
        <f>IF('[1]FK ÖN'!$E$2=0,"",'[1]FK ÖN'!G124)</f>
        <v>0</v>
      </c>
      <c r="H139" s="62">
        <f>IF('[1]FK ÖN'!$E$2=0,"",'[1]FK ÖN'!H124)</f>
        <v>0</v>
      </c>
      <c r="I139" s="62">
        <f>IF('[1]FK ÖN'!$E$2=0,"",'[1]FK ÖN'!I124)</f>
        <v>0</v>
      </c>
      <c r="J139" s="62">
        <f>IF('[1]FK ÖN'!$E$2=0,"",'[1]FK ÖN'!J124)</f>
        <v>0</v>
      </c>
      <c r="K139" s="62">
        <f>IF('[1]FK ÖN'!$E$2=0,"",'[1]FK ÖN'!K124)</f>
        <v>0</v>
      </c>
      <c r="L139" s="62">
        <f>IF('[1]FK ÖN'!$E$2=0,"",'[1]FK ÖN'!L124)</f>
        <v>0</v>
      </c>
      <c r="M139" s="63">
        <f t="shared" si="11"/>
        <v>0</v>
      </c>
      <c r="N139" s="62">
        <f>IF('[1]FK ÖN'!$E$2=0,"",'[1]FK ÖN'!M124)</f>
        <v>0</v>
      </c>
      <c r="O139" s="62">
        <f>IF('[1]FK ÖN'!$E$2=0,"",'[1]FK ÖN'!N124)</f>
        <v>0</v>
      </c>
      <c r="P139" s="62">
        <f>IF('[1]FK ÖN'!$E$2=0,"",'[1]FK ÖN'!O124)</f>
        <v>0</v>
      </c>
      <c r="Q139" s="62">
        <f>IF('[1]FK ÖN'!$E$2=0,"",'[1]FK ÖN'!P124)</f>
        <v>0</v>
      </c>
      <c r="R139" s="63">
        <f t="shared" si="16"/>
        <v>0</v>
      </c>
      <c r="S139" s="63">
        <f t="shared" si="17"/>
        <v>0</v>
      </c>
      <c r="U139" s="62">
        <f>IF('[1]FK ÖN'!$E$2=0,"",'[1]FK ÖN'!Q124)</f>
        <v>0</v>
      </c>
      <c r="V139" s="62">
        <f>IF('[1]FK ÖN'!$E$2=0,"",'[1]FK ÖN'!R124)</f>
        <v>0</v>
      </c>
      <c r="W139" s="62">
        <f>IF('[1]FK ÖN'!$E$2=0,"",'[1]FK ÖN'!S124)</f>
        <v>0</v>
      </c>
      <c r="Y139" s="88"/>
      <c r="Z139" s="88"/>
      <c r="AD139" s="88"/>
    </row>
    <row r="140" spans="1:30" s="49" customFormat="1" ht="15">
      <c r="A140" s="111" t="s">
        <v>599</v>
      </c>
      <c r="B140" s="129">
        <f>IF(('[1]FK ÖN'!C125)="","",('[1]FK ÖN'!C125))</f>
      </c>
      <c r="C140" s="129">
        <f>IF(('[1]FK ÖN'!D125)="","",('[1]FK ÖN'!D125))</f>
      </c>
      <c r="E140" s="62">
        <f>IF('[1]FK ÖN'!$E$2=0,"",'[1]FK ÖN'!E125)</f>
        <v>0</v>
      </c>
      <c r="F140" s="62">
        <f>IF('[1]FK ÖN'!$E$2=0,"",'[1]FK ÖN'!F125)</f>
        <v>0</v>
      </c>
      <c r="G140" s="62">
        <f>IF('[1]FK ÖN'!$E$2=0,"",'[1]FK ÖN'!G125)</f>
        <v>0</v>
      </c>
      <c r="H140" s="62">
        <f>IF('[1]FK ÖN'!$E$2=0,"",'[1]FK ÖN'!H125)</f>
        <v>0</v>
      </c>
      <c r="I140" s="62">
        <f>IF('[1]FK ÖN'!$E$2=0,"",'[1]FK ÖN'!I125)</f>
        <v>0</v>
      </c>
      <c r="J140" s="62">
        <f>IF('[1]FK ÖN'!$E$2=0,"",'[1]FK ÖN'!J125)</f>
        <v>0</v>
      </c>
      <c r="K140" s="62">
        <f>IF('[1]FK ÖN'!$E$2=0,"",'[1]FK ÖN'!K125)</f>
        <v>0</v>
      </c>
      <c r="L140" s="62">
        <f>IF('[1]FK ÖN'!$E$2=0,"",'[1]FK ÖN'!L125)</f>
        <v>0</v>
      </c>
      <c r="M140" s="63">
        <f t="shared" si="11"/>
        <v>0</v>
      </c>
      <c r="N140" s="62">
        <f>IF('[1]FK ÖN'!$E$2=0,"",'[1]FK ÖN'!M125)</f>
        <v>0</v>
      </c>
      <c r="O140" s="62">
        <f>IF('[1]FK ÖN'!$E$2=0,"",'[1]FK ÖN'!N125)</f>
        <v>0</v>
      </c>
      <c r="P140" s="62">
        <f>IF('[1]FK ÖN'!$E$2=0,"",'[1]FK ÖN'!O125)</f>
        <v>0</v>
      </c>
      <c r="Q140" s="62">
        <f>IF('[1]FK ÖN'!$E$2=0,"",'[1]FK ÖN'!P125)</f>
        <v>0</v>
      </c>
      <c r="R140" s="63">
        <f t="shared" si="16"/>
        <v>0</v>
      </c>
      <c r="S140" s="63">
        <f t="shared" si="17"/>
        <v>0</v>
      </c>
      <c r="U140" s="62">
        <f>IF('[1]FK ÖN'!$E$2=0,"",'[1]FK ÖN'!Q125)</f>
        <v>0</v>
      </c>
      <c r="V140" s="62">
        <f>IF('[1]FK ÖN'!$E$2=0,"",'[1]FK ÖN'!R125)</f>
        <v>0</v>
      </c>
      <c r="W140" s="62">
        <f>IF('[1]FK ÖN'!$E$2=0,"",'[1]FK ÖN'!S125)</f>
        <v>0</v>
      </c>
      <c r="Y140" s="88"/>
      <c r="Z140" s="88"/>
      <c r="AD140" s="88"/>
    </row>
    <row r="141" spans="1:30" s="49" customFormat="1" ht="15">
      <c r="A141" s="111" t="s">
        <v>600</v>
      </c>
      <c r="B141" s="129">
        <f>IF(('[1]FK ÖN'!C126)="","",('[1]FK ÖN'!C126))</f>
      </c>
      <c r="C141" s="129">
        <f>IF(('[1]FK ÖN'!D126)="","",('[1]FK ÖN'!D126))</f>
      </c>
      <c r="E141" s="62">
        <f>IF('[1]FK ÖN'!$E$2=0,"",'[1]FK ÖN'!E126)</f>
        <v>0</v>
      </c>
      <c r="F141" s="62">
        <f>IF('[1]FK ÖN'!$E$2=0,"",'[1]FK ÖN'!F126)</f>
        <v>0</v>
      </c>
      <c r="G141" s="62">
        <f>IF('[1]FK ÖN'!$E$2=0,"",'[1]FK ÖN'!G126)</f>
        <v>0</v>
      </c>
      <c r="H141" s="62">
        <f>IF('[1]FK ÖN'!$E$2=0,"",'[1]FK ÖN'!H126)</f>
        <v>0</v>
      </c>
      <c r="I141" s="62">
        <f>IF('[1]FK ÖN'!$E$2=0,"",'[1]FK ÖN'!I126)</f>
        <v>0</v>
      </c>
      <c r="J141" s="62">
        <f>IF('[1]FK ÖN'!$E$2=0,"",'[1]FK ÖN'!J126)</f>
        <v>0</v>
      </c>
      <c r="K141" s="62">
        <f>IF('[1]FK ÖN'!$E$2=0,"",'[1]FK ÖN'!K126)</f>
        <v>0</v>
      </c>
      <c r="L141" s="62">
        <f>IF('[1]FK ÖN'!$E$2=0,"",'[1]FK ÖN'!L126)</f>
        <v>0</v>
      </c>
      <c r="M141" s="63">
        <f t="shared" si="11"/>
        <v>0</v>
      </c>
      <c r="N141" s="62">
        <f>IF('[1]FK ÖN'!$E$2=0,"",'[1]FK ÖN'!M126)</f>
        <v>0</v>
      </c>
      <c r="O141" s="62">
        <f>IF('[1]FK ÖN'!$E$2=0,"",'[1]FK ÖN'!N126)</f>
        <v>0</v>
      </c>
      <c r="P141" s="62">
        <f>IF('[1]FK ÖN'!$E$2=0,"",'[1]FK ÖN'!O126)</f>
        <v>0</v>
      </c>
      <c r="Q141" s="62">
        <f>IF('[1]FK ÖN'!$E$2=0,"",'[1]FK ÖN'!P126)</f>
        <v>0</v>
      </c>
      <c r="R141" s="63">
        <f t="shared" si="16"/>
        <v>0</v>
      </c>
      <c r="S141" s="63">
        <f t="shared" si="17"/>
        <v>0</v>
      </c>
      <c r="U141" s="62">
        <f>IF('[1]FK ÖN'!$E$2=0,"",'[1]FK ÖN'!Q126)</f>
        <v>0</v>
      </c>
      <c r="V141" s="62">
        <f>IF('[1]FK ÖN'!$E$2=0,"",'[1]FK ÖN'!R126)</f>
        <v>0</v>
      </c>
      <c r="W141" s="62">
        <f>IF('[1]FK ÖN'!$E$2=0,"",'[1]FK ÖN'!S126)</f>
        <v>0</v>
      </c>
      <c r="Y141" s="88"/>
      <c r="Z141" s="88"/>
      <c r="AD141" s="88"/>
    </row>
    <row r="142" spans="1:30" s="49" customFormat="1" ht="15">
      <c r="A142" s="111" t="s">
        <v>601</v>
      </c>
      <c r="B142" s="129">
        <f>IF(('[1]FK ÖN'!C127)="","",('[1]FK ÖN'!C127))</f>
      </c>
      <c r="C142" s="129">
        <f>IF(('[1]FK ÖN'!D127)="","",('[1]FK ÖN'!D127))</f>
      </c>
      <c r="E142" s="62">
        <f>IF('[1]FK ÖN'!$E$2=0,"",'[1]FK ÖN'!E127)</f>
        <v>0</v>
      </c>
      <c r="F142" s="62">
        <f>IF('[1]FK ÖN'!$E$2=0,"",'[1]FK ÖN'!F127)</f>
        <v>0</v>
      </c>
      <c r="G142" s="62">
        <f>IF('[1]FK ÖN'!$E$2=0,"",'[1]FK ÖN'!G127)</f>
        <v>0</v>
      </c>
      <c r="H142" s="62">
        <f>IF('[1]FK ÖN'!$E$2=0,"",'[1]FK ÖN'!H127)</f>
        <v>0</v>
      </c>
      <c r="I142" s="62">
        <f>IF('[1]FK ÖN'!$E$2=0,"",'[1]FK ÖN'!I127)</f>
        <v>0</v>
      </c>
      <c r="J142" s="62">
        <f>IF('[1]FK ÖN'!$E$2=0,"",'[1]FK ÖN'!J127)</f>
        <v>0</v>
      </c>
      <c r="K142" s="62">
        <f>IF('[1]FK ÖN'!$E$2=0,"",'[1]FK ÖN'!K127)</f>
        <v>0</v>
      </c>
      <c r="L142" s="62">
        <f>IF('[1]FK ÖN'!$E$2=0,"",'[1]FK ÖN'!L127)</f>
        <v>0</v>
      </c>
      <c r="M142" s="63">
        <f t="shared" si="11"/>
        <v>0</v>
      </c>
      <c r="N142" s="62">
        <f>IF('[1]FK ÖN'!$E$2=0,"",'[1]FK ÖN'!M127)</f>
        <v>0</v>
      </c>
      <c r="O142" s="62">
        <f>IF('[1]FK ÖN'!$E$2=0,"",'[1]FK ÖN'!N127)</f>
        <v>0</v>
      </c>
      <c r="P142" s="62">
        <f>IF('[1]FK ÖN'!$E$2=0,"",'[1]FK ÖN'!O127)</f>
        <v>0</v>
      </c>
      <c r="Q142" s="62">
        <f>IF('[1]FK ÖN'!$E$2=0,"",'[1]FK ÖN'!P127)</f>
        <v>0</v>
      </c>
      <c r="R142" s="63">
        <f t="shared" si="16"/>
        <v>0</v>
      </c>
      <c r="S142" s="63">
        <f t="shared" si="17"/>
        <v>0</v>
      </c>
      <c r="U142" s="62">
        <f>IF('[1]FK ÖN'!$E$2=0,"",'[1]FK ÖN'!Q127)</f>
        <v>0</v>
      </c>
      <c r="V142" s="62">
        <f>IF('[1]FK ÖN'!$E$2=0,"",'[1]FK ÖN'!R127)</f>
        <v>0</v>
      </c>
      <c r="W142" s="62">
        <f>IF('[1]FK ÖN'!$E$2=0,"",'[1]FK ÖN'!S127)</f>
        <v>0</v>
      </c>
      <c r="Y142" s="88"/>
      <c r="Z142" s="88"/>
      <c r="AD142" s="88"/>
    </row>
    <row r="143" spans="1:30" s="49" customFormat="1" ht="15">
      <c r="A143" s="111" t="s">
        <v>602</v>
      </c>
      <c r="B143" s="129">
        <f>IF(('[1]FK ÖN'!C128)="","",('[1]FK ÖN'!C128))</f>
      </c>
      <c r="C143" s="129">
        <f>IF(('[1]FK ÖN'!D128)="","",('[1]FK ÖN'!D128))</f>
      </c>
      <c r="E143" s="62">
        <f>IF('[1]FK ÖN'!$E$2=0,"",'[1]FK ÖN'!E128)</f>
        <v>0</v>
      </c>
      <c r="F143" s="62">
        <f>IF('[1]FK ÖN'!$E$2=0,"",'[1]FK ÖN'!F128)</f>
        <v>0</v>
      </c>
      <c r="G143" s="62">
        <f>IF('[1]FK ÖN'!$E$2=0,"",'[1]FK ÖN'!G128)</f>
        <v>0</v>
      </c>
      <c r="H143" s="62">
        <f>IF('[1]FK ÖN'!$E$2=0,"",'[1]FK ÖN'!H128)</f>
        <v>0</v>
      </c>
      <c r="I143" s="62">
        <f>IF('[1]FK ÖN'!$E$2=0,"",'[1]FK ÖN'!I128)</f>
        <v>0</v>
      </c>
      <c r="J143" s="62">
        <f>IF('[1]FK ÖN'!$E$2=0,"",'[1]FK ÖN'!J128)</f>
        <v>0</v>
      </c>
      <c r="K143" s="62">
        <f>IF('[1]FK ÖN'!$E$2=0,"",'[1]FK ÖN'!K128)</f>
        <v>0</v>
      </c>
      <c r="L143" s="62">
        <f>IF('[1]FK ÖN'!$E$2=0,"",'[1]FK ÖN'!L128)</f>
        <v>0</v>
      </c>
      <c r="M143" s="63">
        <f t="shared" si="11"/>
        <v>0</v>
      </c>
      <c r="N143" s="62">
        <f>IF('[1]FK ÖN'!$E$2=0,"",'[1]FK ÖN'!M128)</f>
        <v>0</v>
      </c>
      <c r="O143" s="62">
        <f>IF('[1]FK ÖN'!$E$2=0,"",'[1]FK ÖN'!N128)</f>
        <v>0</v>
      </c>
      <c r="P143" s="62">
        <f>IF('[1]FK ÖN'!$E$2=0,"",'[1]FK ÖN'!O128)</f>
        <v>0</v>
      </c>
      <c r="Q143" s="62">
        <f>IF('[1]FK ÖN'!$E$2=0,"",'[1]FK ÖN'!P128)</f>
        <v>0</v>
      </c>
      <c r="R143" s="63">
        <f t="shared" si="16"/>
        <v>0</v>
      </c>
      <c r="S143" s="63">
        <f t="shared" si="17"/>
        <v>0</v>
      </c>
      <c r="U143" s="62">
        <f>IF('[1]FK ÖN'!$E$2=0,"",'[1]FK ÖN'!Q128)</f>
        <v>0</v>
      </c>
      <c r="V143" s="62">
        <f>IF('[1]FK ÖN'!$E$2=0,"",'[1]FK ÖN'!R128)</f>
        <v>0</v>
      </c>
      <c r="W143" s="62">
        <f>IF('[1]FK ÖN'!$E$2=0,"",'[1]FK ÖN'!S128)</f>
        <v>0</v>
      </c>
      <c r="Y143" s="88"/>
      <c r="Z143" s="88"/>
      <c r="AD143" s="88"/>
    </row>
    <row r="144" spans="1:30" s="49" customFormat="1" ht="15">
      <c r="A144" s="111" t="s">
        <v>603</v>
      </c>
      <c r="B144" s="129">
        <f>IF(('[1]FK ÖN'!C129)="","",('[1]FK ÖN'!C129))</f>
      </c>
      <c r="C144" s="129">
        <f>IF(('[1]FK ÖN'!D129)="","",('[1]FK ÖN'!D129))</f>
      </c>
      <c r="E144" s="62">
        <f>IF('[1]FK ÖN'!$E$2=0,"",'[1]FK ÖN'!E129)</f>
        <v>0</v>
      </c>
      <c r="F144" s="62">
        <f>IF('[1]FK ÖN'!$E$2=0,"",'[1]FK ÖN'!F129)</f>
        <v>0</v>
      </c>
      <c r="G144" s="62">
        <f>IF('[1]FK ÖN'!$E$2=0,"",'[1]FK ÖN'!G129)</f>
        <v>0</v>
      </c>
      <c r="H144" s="62">
        <f>IF('[1]FK ÖN'!$E$2=0,"",'[1]FK ÖN'!H129)</f>
        <v>0</v>
      </c>
      <c r="I144" s="62">
        <f>IF('[1]FK ÖN'!$E$2=0,"",'[1]FK ÖN'!I129)</f>
        <v>0</v>
      </c>
      <c r="J144" s="62">
        <f>IF('[1]FK ÖN'!$E$2=0,"",'[1]FK ÖN'!J129)</f>
        <v>0</v>
      </c>
      <c r="K144" s="62">
        <f>IF('[1]FK ÖN'!$E$2=0,"",'[1]FK ÖN'!K129)</f>
        <v>0</v>
      </c>
      <c r="L144" s="62">
        <f>IF('[1]FK ÖN'!$E$2=0,"",'[1]FK ÖN'!L129)</f>
        <v>0</v>
      </c>
      <c r="M144" s="63">
        <f t="shared" si="11"/>
        <v>0</v>
      </c>
      <c r="N144" s="62">
        <f>IF('[1]FK ÖN'!$E$2=0,"",'[1]FK ÖN'!M129)</f>
        <v>0</v>
      </c>
      <c r="O144" s="62">
        <f>IF('[1]FK ÖN'!$E$2=0,"",'[1]FK ÖN'!N129)</f>
        <v>0</v>
      </c>
      <c r="P144" s="62">
        <f>IF('[1]FK ÖN'!$E$2=0,"",'[1]FK ÖN'!O129)</f>
        <v>0</v>
      </c>
      <c r="Q144" s="62">
        <f>IF('[1]FK ÖN'!$E$2=0,"",'[1]FK ÖN'!P129)</f>
        <v>0</v>
      </c>
      <c r="R144" s="63">
        <f t="shared" si="16"/>
        <v>0</v>
      </c>
      <c r="S144" s="63">
        <f t="shared" si="17"/>
        <v>0</v>
      </c>
      <c r="U144" s="62">
        <f>IF('[1]FK ÖN'!$E$2=0,"",'[1]FK ÖN'!Q129)</f>
        <v>0</v>
      </c>
      <c r="V144" s="62">
        <f>IF('[1]FK ÖN'!$E$2=0,"",'[1]FK ÖN'!R129)</f>
        <v>0</v>
      </c>
      <c r="W144" s="62">
        <f>IF('[1]FK ÖN'!$E$2=0,"",'[1]FK ÖN'!S129)</f>
        <v>0</v>
      </c>
      <c r="Y144" s="88"/>
      <c r="Z144" s="88"/>
      <c r="AD144" s="88"/>
    </row>
    <row r="145" spans="1:30" s="49" customFormat="1" ht="15">
      <c r="A145" s="111" t="s">
        <v>604</v>
      </c>
      <c r="B145" s="129">
        <f>IF(('[1]FK ÖN'!C130)="","",('[1]FK ÖN'!C130))</f>
      </c>
      <c r="C145" s="129">
        <f>IF(('[1]FK ÖN'!D130)="","",('[1]FK ÖN'!D130))</f>
      </c>
      <c r="E145" s="62">
        <f>IF('[1]FK ÖN'!$E$2=0,"",'[1]FK ÖN'!E130)</f>
        <v>0</v>
      </c>
      <c r="F145" s="62">
        <f>IF('[1]FK ÖN'!$E$2=0,"",'[1]FK ÖN'!F130)</f>
        <v>0</v>
      </c>
      <c r="G145" s="62">
        <f>IF('[1]FK ÖN'!$E$2=0,"",'[1]FK ÖN'!G130)</f>
        <v>0</v>
      </c>
      <c r="H145" s="62">
        <f>IF('[1]FK ÖN'!$E$2=0,"",'[1]FK ÖN'!H130)</f>
        <v>0</v>
      </c>
      <c r="I145" s="62">
        <f>IF('[1]FK ÖN'!$E$2=0,"",'[1]FK ÖN'!I130)</f>
        <v>0</v>
      </c>
      <c r="J145" s="62">
        <f>IF('[1]FK ÖN'!$E$2=0,"",'[1]FK ÖN'!J130)</f>
        <v>0</v>
      </c>
      <c r="K145" s="62">
        <f>IF('[1]FK ÖN'!$E$2=0,"",'[1]FK ÖN'!K130)</f>
        <v>0</v>
      </c>
      <c r="L145" s="62">
        <f>IF('[1]FK ÖN'!$E$2=0,"",'[1]FK ÖN'!L130)</f>
        <v>0</v>
      </c>
      <c r="M145" s="63">
        <f t="shared" si="11"/>
        <v>0</v>
      </c>
      <c r="N145" s="62">
        <f>IF('[1]FK ÖN'!$E$2=0,"",'[1]FK ÖN'!M130)</f>
        <v>0</v>
      </c>
      <c r="O145" s="62">
        <f>IF('[1]FK ÖN'!$E$2=0,"",'[1]FK ÖN'!N130)</f>
        <v>0</v>
      </c>
      <c r="P145" s="62">
        <f>IF('[1]FK ÖN'!$E$2=0,"",'[1]FK ÖN'!O130)</f>
        <v>0</v>
      </c>
      <c r="Q145" s="62">
        <f>IF('[1]FK ÖN'!$E$2=0,"",'[1]FK ÖN'!P130)</f>
        <v>0</v>
      </c>
      <c r="R145" s="63">
        <f>SUM(N145:P145)</f>
        <v>0</v>
      </c>
      <c r="S145" s="63">
        <f>SUM(R145,M145)</f>
        <v>0</v>
      </c>
      <c r="U145" s="62">
        <f>IF('[1]FK ÖN'!$E$2=0,"",'[1]FK ÖN'!Q130)</f>
        <v>0</v>
      </c>
      <c r="V145" s="62">
        <f>IF('[1]FK ÖN'!$E$2=0,"",'[1]FK ÖN'!R130)</f>
        <v>0</v>
      </c>
      <c r="W145" s="62">
        <f>IF('[1]FK ÖN'!$E$2=0,"",'[1]FK ÖN'!S130)</f>
        <v>0</v>
      </c>
      <c r="Y145" s="88"/>
      <c r="Z145" s="88"/>
      <c r="AD145" s="88"/>
    </row>
    <row r="146" spans="1:30" s="49" customFormat="1" ht="15">
      <c r="A146" s="111" t="s">
        <v>605</v>
      </c>
      <c r="B146" s="129">
        <f>IF(('[1]FK ÖN'!C131)="","",('[1]FK ÖN'!C131))</f>
      </c>
      <c r="C146" s="129">
        <f>IF(('[1]FK ÖN'!D131)="","",('[1]FK ÖN'!D131))</f>
      </c>
      <c r="E146" s="62">
        <f>IF('[1]FK ÖN'!$E$2=0,"",'[1]FK ÖN'!E131)</f>
        <v>0</v>
      </c>
      <c r="F146" s="62">
        <f>IF('[1]FK ÖN'!$E$2=0,"",'[1]FK ÖN'!F131)</f>
        <v>0</v>
      </c>
      <c r="G146" s="62">
        <f>IF('[1]FK ÖN'!$E$2=0,"",'[1]FK ÖN'!G131)</f>
        <v>0</v>
      </c>
      <c r="H146" s="62">
        <f>IF('[1]FK ÖN'!$E$2=0,"",'[1]FK ÖN'!H131)</f>
        <v>0</v>
      </c>
      <c r="I146" s="62">
        <f>IF('[1]FK ÖN'!$E$2=0,"",'[1]FK ÖN'!I131)</f>
        <v>0</v>
      </c>
      <c r="J146" s="62">
        <f>IF('[1]FK ÖN'!$E$2=0,"",'[1]FK ÖN'!J131)</f>
        <v>0</v>
      </c>
      <c r="K146" s="62">
        <f>IF('[1]FK ÖN'!$E$2=0,"",'[1]FK ÖN'!K131)</f>
        <v>0</v>
      </c>
      <c r="L146" s="62">
        <f>IF('[1]FK ÖN'!$E$2=0,"",'[1]FK ÖN'!L131)</f>
        <v>0</v>
      </c>
      <c r="M146" s="63">
        <f t="shared" si="11"/>
        <v>0</v>
      </c>
      <c r="N146" s="62">
        <f>IF('[1]FK ÖN'!$E$2=0,"",'[1]FK ÖN'!M131)</f>
        <v>0</v>
      </c>
      <c r="O146" s="62">
        <f>IF('[1]FK ÖN'!$E$2=0,"",'[1]FK ÖN'!N131)</f>
        <v>0</v>
      </c>
      <c r="P146" s="62">
        <f>IF('[1]FK ÖN'!$E$2=0,"",'[1]FK ÖN'!O131)</f>
        <v>0</v>
      </c>
      <c r="Q146" s="62">
        <f>IF('[1]FK ÖN'!$E$2=0,"",'[1]FK ÖN'!P131)</f>
        <v>0</v>
      </c>
      <c r="R146" s="63">
        <f>SUM(N146:P146)</f>
        <v>0</v>
      </c>
      <c r="S146" s="63">
        <f>SUM(R146,M146)</f>
        <v>0</v>
      </c>
      <c r="U146" s="62">
        <f>IF('[1]FK ÖN'!$E$2=0,"",'[1]FK ÖN'!Q131)</f>
        <v>0</v>
      </c>
      <c r="V146" s="62">
        <f>IF('[1]FK ÖN'!$E$2=0,"",'[1]FK ÖN'!R131)</f>
        <v>0</v>
      </c>
      <c r="W146" s="62">
        <f>IF('[1]FK ÖN'!$E$2=0,"",'[1]FK ÖN'!S131)</f>
        <v>0</v>
      </c>
      <c r="Y146" s="88"/>
      <c r="Z146" s="88"/>
      <c r="AD146" s="88"/>
    </row>
    <row r="147" spans="1:30" s="49" customFormat="1" ht="15">
      <c r="A147" s="111" t="s">
        <v>606</v>
      </c>
      <c r="B147" s="129">
        <f>IF(('[1]FK ÖN'!C132)="","",('[1]FK ÖN'!C132))</f>
      </c>
      <c r="C147" s="129">
        <f>IF(('[1]FK ÖN'!D132)="","",('[1]FK ÖN'!D132))</f>
      </c>
      <c r="E147" s="62">
        <f>IF('[1]FK ÖN'!$E$2=0,"",'[1]FK ÖN'!E132)</f>
        <v>0</v>
      </c>
      <c r="F147" s="62">
        <f>IF('[1]FK ÖN'!$E$2=0,"",'[1]FK ÖN'!F132)</f>
        <v>0</v>
      </c>
      <c r="G147" s="62">
        <f>IF('[1]FK ÖN'!$E$2=0,"",'[1]FK ÖN'!G132)</f>
        <v>0</v>
      </c>
      <c r="H147" s="62">
        <f>IF('[1]FK ÖN'!$E$2=0,"",'[1]FK ÖN'!H132)</f>
        <v>0</v>
      </c>
      <c r="I147" s="62">
        <f>IF('[1]FK ÖN'!$E$2=0,"",'[1]FK ÖN'!I132)</f>
        <v>0</v>
      </c>
      <c r="J147" s="62">
        <f>IF('[1]FK ÖN'!$E$2=0,"",'[1]FK ÖN'!J132)</f>
        <v>0</v>
      </c>
      <c r="K147" s="62">
        <f>IF('[1]FK ÖN'!$E$2=0,"",'[1]FK ÖN'!K132)</f>
        <v>0</v>
      </c>
      <c r="L147" s="62">
        <f>IF('[1]FK ÖN'!$E$2=0,"",'[1]FK ÖN'!L132)</f>
        <v>0</v>
      </c>
      <c r="M147" s="63">
        <f t="shared" si="11"/>
        <v>0</v>
      </c>
      <c r="N147" s="62">
        <f>IF('[1]FK ÖN'!$E$2=0,"",'[1]FK ÖN'!M132)</f>
        <v>0</v>
      </c>
      <c r="O147" s="62">
        <f>IF('[1]FK ÖN'!$E$2=0,"",'[1]FK ÖN'!N132)</f>
        <v>0</v>
      </c>
      <c r="P147" s="62">
        <f>IF('[1]FK ÖN'!$E$2=0,"",'[1]FK ÖN'!O132)</f>
        <v>0</v>
      </c>
      <c r="Q147" s="62">
        <f>IF('[1]FK ÖN'!$E$2=0,"",'[1]FK ÖN'!P132)</f>
        <v>0</v>
      </c>
      <c r="R147" s="63">
        <f>SUM(N147:P147)</f>
        <v>0</v>
      </c>
      <c r="S147" s="63">
        <f>SUM(R147,M147)</f>
        <v>0</v>
      </c>
      <c r="U147" s="62">
        <f>IF('[1]FK ÖN'!$E$2=0,"",'[1]FK ÖN'!Q132)</f>
        <v>0</v>
      </c>
      <c r="V147" s="62">
        <f>IF('[1]FK ÖN'!$E$2=0,"",'[1]FK ÖN'!R132)</f>
        <v>0</v>
      </c>
      <c r="W147" s="62">
        <f>IF('[1]FK ÖN'!$E$2=0,"",'[1]FK ÖN'!S132)</f>
        <v>0</v>
      </c>
      <c r="Y147" s="88"/>
      <c r="Z147" s="88"/>
      <c r="AD147" s="88"/>
    </row>
    <row r="148" spans="1:30" s="49" customFormat="1" ht="15">
      <c r="A148" s="111" t="s">
        <v>607</v>
      </c>
      <c r="B148" s="129">
        <f>IF(('[1]FK ÖN'!C133)="","",('[1]FK ÖN'!C133))</f>
      </c>
      <c r="C148" s="129">
        <f>IF(('[1]FK ÖN'!D133)="","",('[1]FK ÖN'!D133))</f>
      </c>
      <c r="E148" s="62">
        <f>IF('[1]FK ÖN'!$E$2=0,"",'[1]FK ÖN'!E133)</f>
        <v>0</v>
      </c>
      <c r="F148" s="62">
        <f>IF('[1]FK ÖN'!$E$2=0,"",'[1]FK ÖN'!F133)</f>
        <v>0</v>
      </c>
      <c r="G148" s="62">
        <f>IF('[1]FK ÖN'!$E$2=0,"",'[1]FK ÖN'!G133)</f>
        <v>0</v>
      </c>
      <c r="H148" s="62">
        <f>IF('[1]FK ÖN'!$E$2=0,"",'[1]FK ÖN'!H133)</f>
        <v>0</v>
      </c>
      <c r="I148" s="62">
        <f>IF('[1]FK ÖN'!$E$2=0,"",'[1]FK ÖN'!I133)</f>
        <v>0</v>
      </c>
      <c r="J148" s="62">
        <f>IF('[1]FK ÖN'!$E$2=0,"",'[1]FK ÖN'!J133)</f>
        <v>0</v>
      </c>
      <c r="K148" s="62">
        <f>IF('[1]FK ÖN'!$E$2=0,"",'[1]FK ÖN'!K133)</f>
        <v>0</v>
      </c>
      <c r="L148" s="62">
        <f>IF('[1]FK ÖN'!$E$2=0,"",'[1]FK ÖN'!L133)</f>
        <v>0</v>
      </c>
      <c r="M148" s="63">
        <f t="shared" si="11"/>
        <v>0</v>
      </c>
      <c r="N148" s="62">
        <f>IF('[1]FK ÖN'!$E$2=0,"",'[1]FK ÖN'!M133)</f>
        <v>0</v>
      </c>
      <c r="O148" s="62">
        <f>IF('[1]FK ÖN'!$E$2=0,"",'[1]FK ÖN'!N133)</f>
        <v>0</v>
      </c>
      <c r="P148" s="62">
        <f>IF('[1]FK ÖN'!$E$2=0,"",'[1]FK ÖN'!O133)</f>
        <v>0</v>
      </c>
      <c r="Q148" s="62">
        <f>IF('[1]FK ÖN'!$E$2=0,"",'[1]FK ÖN'!P133)</f>
        <v>0</v>
      </c>
      <c r="R148" s="63">
        <f>SUM(N148:P148)</f>
        <v>0</v>
      </c>
      <c r="S148" s="63">
        <f>SUM(R148,M148)</f>
        <v>0</v>
      </c>
      <c r="U148" s="62">
        <f>IF('[1]FK ÖN'!$E$2=0,"",'[1]FK ÖN'!Q133)</f>
        <v>0</v>
      </c>
      <c r="V148" s="62">
        <f>IF('[1]FK ÖN'!$E$2=0,"",'[1]FK ÖN'!R133)</f>
        <v>0</v>
      </c>
      <c r="W148" s="62">
        <f>IF('[1]FK ÖN'!$E$2=0,"",'[1]FK ÖN'!S133)</f>
        <v>0</v>
      </c>
      <c r="Y148" s="88"/>
      <c r="Z148" s="88"/>
      <c r="AD148" s="88"/>
    </row>
    <row r="149" spans="1:30" s="49" customFormat="1" ht="15">
      <c r="A149" s="111" t="s">
        <v>608</v>
      </c>
      <c r="B149" s="129">
        <f>IF(('[1]FK ÖN'!C134)="","",('[1]FK ÖN'!C134))</f>
      </c>
      <c r="C149" s="129">
        <f>IF(('[1]FK ÖN'!D134)="","",('[1]FK ÖN'!D134))</f>
      </c>
      <c r="E149" s="62">
        <f>IF('[1]FK ÖN'!$E$2=0,"",'[1]FK ÖN'!E134)</f>
        <v>0</v>
      </c>
      <c r="F149" s="62">
        <f>IF('[1]FK ÖN'!$E$2=0,"",'[1]FK ÖN'!F134)</f>
        <v>0</v>
      </c>
      <c r="G149" s="62">
        <f>IF('[1]FK ÖN'!$E$2=0,"",'[1]FK ÖN'!G134)</f>
        <v>0</v>
      </c>
      <c r="H149" s="62">
        <f>IF('[1]FK ÖN'!$E$2=0,"",'[1]FK ÖN'!H134)</f>
        <v>0</v>
      </c>
      <c r="I149" s="62">
        <f>IF('[1]FK ÖN'!$E$2=0,"",'[1]FK ÖN'!I134)</f>
        <v>0</v>
      </c>
      <c r="J149" s="62">
        <f>IF('[1]FK ÖN'!$E$2=0,"",'[1]FK ÖN'!J134)</f>
        <v>0</v>
      </c>
      <c r="K149" s="62">
        <f>IF('[1]FK ÖN'!$E$2=0,"",'[1]FK ÖN'!K134)</f>
        <v>0</v>
      </c>
      <c r="L149" s="62">
        <f>IF('[1]FK ÖN'!$E$2=0,"",'[1]FK ÖN'!L134)</f>
        <v>0</v>
      </c>
      <c r="M149" s="63">
        <f t="shared" si="11"/>
        <v>0</v>
      </c>
      <c r="N149" s="62">
        <f>IF('[1]FK ÖN'!$E$2=0,"",'[1]FK ÖN'!M134)</f>
        <v>0</v>
      </c>
      <c r="O149" s="62">
        <f>IF('[1]FK ÖN'!$E$2=0,"",'[1]FK ÖN'!N134)</f>
        <v>0</v>
      </c>
      <c r="P149" s="62">
        <f>IF('[1]FK ÖN'!$E$2=0,"",'[1]FK ÖN'!O134)</f>
        <v>0</v>
      </c>
      <c r="Q149" s="62">
        <f>IF('[1]FK ÖN'!$E$2=0,"",'[1]FK ÖN'!P134)</f>
        <v>0</v>
      </c>
      <c r="R149" s="63">
        <f>SUM(N149:P149)</f>
        <v>0</v>
      </c>
      <c r="S149" s="63">
        <f>SUM(R149,M149)</f>
        <v>0</v>
      </c>
      <c r="U149" s="62">
        <f>IF('[1]FK ÖN'!$E$2=0,"",'[1]FK ÖN'!Q134)</f>
        <v>0</v>
      </c>
      <c r="V149" s="62">
        <f>IF('[1]FK ÖN'!$E$2=0,"",'[1]FK ÖN'!R134)</f>
        <v>0</v>
      </c>
      <c r="W149" s="62">
        <f>IF('[1]FK ÖN'!$E$2=0,"",'[1]FK ÖN'!S134)</f>
        <v>0</v>
      </c>
      <c r="Y149" s="88"/>
      <c r="Z149" s="88"/>
      <c r="AD149" s="88"/>
    </row>
    <row r="150" spans="1:26" s="90" customFormat="1" ht="15">
      <c r="A150" s="95"/>
      <c r="B150" s="96"/>
      <c r="C150" s="97" t="s">
        <v>357</v>
      </c>
      <c r="E150" s="63">
        <f>SUM(E95:E149)</f>
        <v>165779734</v>
      </c>
      <c r="F150" s="63">
        <f aca="true" t="shared" si="18" ref="F150:L150">SUM(F95:F149)</f>
        <v>24017115</v>
      </c>
      <c r="G150" s="63">
        <f t="shared" si="18"/>
        <v>278644339</v>
      </c>
      <c r="H150" s="63">
        <f t="shared" si="18"/>
        <v>42424790</v>
      </c>
      <c r="I150" s="63">
        <f t="shared" si="18"/>
        <v>77329284</v>
      </c>
      <c r="J150" s="63">
        <f t="shared" si="18"/>
        <v>309772334</v>
      </c>
      <c r="K150" s="63">
        <f t="shared" si="18"/>
        <v>177046873</v>
      </c>
      <c r="L150" s="63">
        <f t="shared" si="18"/>
        <v>1300000</v>
      </c>
      <c r="M150" s="63">
        <f aca="true" t="shared" si="19" ref="M150:S150">SUM(M95:M149)</f>
        <v>1076314469</v>
      </c>
      <c r="N150" s="63">
        <f t="shared" si="19"/>
        <v>1171670808</v>
      </c>
      <c r="O150" s="63">
        <f t="shared" si="19"/>
        <v>0</v>
      </c>
      <c r="P150" s="63">
        <f t="shared" si="19"/>
        <v>0</v>
      </c>
      <c r="Q150" s="63">
        <f t="shared" si="19"/>
        <v>0</v>
      </c>
      <c r="R150" s="63">
        <f t="shared" si="19"/>
        <v>1171670808</v>
      </c>
      <c r="S150" s="63">
        <f t="shared" si="19"/>
        <v>2247985277</v>
      </c>
      <c r="T150" s="119"/>
      <c r="U150" s="63">
        <f>SUM(U95:U149)</f>
        <v>0</v>
      </c>
      <c r="V150" s="63">
        <f>SUM(V95:V149)</f>
        <v>1211706166</v>
      </c>
      <c r="W150" s="63">
        <f>SUM(W95:W149)</f>
        <v>1036279111</v>
      </c>
      <c r="X150" s="91"/>
      <c r="Y150" s="88">
        <f>SUM(U150:X150)-S150</f>
        <v>0</v>
      </c>
      <c r="Z150" s="91"/>
    </row>
    <row r="151" spans="5:31" ht="15">
      <c r="E151" s="49"/>
      <c r="F151" s="49"/>
      <c r="G151" s="49"/>
      <c r="H151" s="49"/>
      <c r="I151" s="49"/>
      <c r="J151" s="49"/>
      <c r="K151" s="49"/>
      <c r="L151" s="49"/>
      <c r="M151" s="119" t="s">
        <v>754</v>
      </c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</row>
    <row r="152" spans="5:31" ht="15"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</row>
    <row r="153" spans="5:31" ht="15"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</row>
    <row r="154" spans="3:31" ht="15">
      <c r="C154" s="45" t="s">
        <v>541</v>
      </c>
      <c r="E154" s="88">
        <f>'Címrendes összevont kiadások'!Q8</f>
        <v>165779734</v>
      </c>
      <c r="F154" s="88">
        <f>'Címrendes összevont kiadások'!Q9</f>
        <v>24017115</v>
      </c>
      <c r="G154" s="88">
        <f>'Címrendes összevont kiadások'!Q10</f>
        <v>278644339</v>
      </c>
      <c r="H154" s="88">
        <f>'Címrendes összevont kiadások'!Q12</f>
        <v>42424790</v>
      </c>
      <c r="I154" s="88">
        <f>'Címrendes összevont kiadások'!Q30</f>
        <v>77329284</v>
      </c>
      <c r="J154" s="88">
        <f>'Címrendes összevont kiadások'!Q35</f>
        <v>309772334</v>
      </c>
      <c r="K154" s="88">
        <f>'Címrendes összevont kiadások'!Q36</f>
        <v>177046873</v>
      </c>
      <c r="L154" s="88">
        <f>'Címrendes összevont kiadások'!Q47</f>
        <v>1300000</v>
      </c>
      <c r="M154" s="88">
        <f>'Címrendes összevont kiadások'!Q50</f>
        <v>1076314469</v>
      </c>
      <c r="N154" s="88">
        <f>'Címrendes összevont kiadások'!Q78</f>
        <v>1171670808</v>
      </c>
      <c r="O154" s="88">
        <f>'Címrendes összevont kiadások'!Q79</f>
        <v>0</v>
      </c>
      <c r="P154" s="88">
        <f>'Címrendes összevont kiadások'!Q80</f>
        <v>0</v>
      </c>
      <c r="Q154" s="88">
        <f>'Címrendes összevont kiadások'!Q81</f>
        <v>0</v>
      </c>
      <c r="R154" s="88">
        <f>'Címrendes összevont kiadások'!Q83</f>
        <v>1171670808</v>
      </c>
      <c r="S154" s="88">
        <f>'Címrendes összevont kiadások'!Q85</f>
        <v>2247985277</v>
      </c>
      <c r="T154" s="49"/>
      <c r="U154" s="88">
        <f>'Címrendes összevont kiadások'!T85</f>
        <v>0</v>
      </c>
      <c r="V154" s="88">
        <f>'Címrendes összevont kiadások'!U85</f>
        <v>1211706166</v>
      </c>
      <c r="W154" s="88">
        <f>'Címrendes összevont kiadások'!V85</f>
        <v>1036279111</v>
      </c>
      <c r="X154" s="49"/>
      <c r="Y154" s="88"/>
      <c r="Z154" s="49"/>
      <c r="AA154" s="49"/>
      <c r="AB154" s="49"/>
      <c r="AC154" s="49"/>
      <c r="AD154" s="49"/>
      <c r="AE154" s="49"/>
    </row>
    <row r="155" spans="5:31" ht="15">
      <c r="E155" s="88">
        <f>E150-E154</f>
        <v>0</v>
      </c>
      <c r="F155" s="88">
        <f aca="true" t="shared" si="20" ref="F155:W155">F150-F154</f>
        <v>0</v>
      </c>
      <c r="G155" s="88">
        <f t="shared" si="20"/>
        <v>0</v>
      </c>
      <c r="H155" s="88">
        <f t="shared" si="20"/>
        <v>0</v>
      </c>
      <c r="I155" s="88">
        <f t="shared" si="20"/>
        <v>0</v>
      </c>
      <c r="J155" s="88">
        <f t="shared" si="20"/>
        <v>0</v>
      </c>
      <c r="K155" s="88">
        <f t="shared" si="20"/>
        <v>0</v>
      </c>
      <c r="L155" s="88">
        <f t="shared" si="20"/>
        <v>0</v>
      </c>
      <c r="M155" s="88">
        <f t="shared" si="20"/>
        <v>0</v>
      </c>
      <c r="N155" s="88">
        <f t="shared" si="20"/>
        <v>0</v>
      </c>
      <c r="O155" s="88">
        <f t="shared" si="20"/>
        <v>0</v>
      </c>
      <c r="P155" s="88">
        <f t="shared" si="20"/>
        <v>0</v>
      </c>
      <c r="Q155" s="88">
        <f t="shared" si="20"/>
        <v>0</v>
      </c>
      <c r="R155" s="88">
        <f t="shared" si="20"/>
        <v>0</v>
      </c>
      <c r="S155" s="88">
        <f t="shared" si="20"/>
        <v>0</v>
      </c>
      <c r="T155" s="88"/>
      <c r="U155" s="88">
        <f t="shared" si="20"/>
        <v>0</v>
      </c>
      <c r="V155" s="88">
        <f t="shared" si="20"/>
        <v>0</v>
      </c>
      <c r="W155" s="88">
        <f t="shared" si="20"/>
        <v>0</v>
      </c>
      <c r="X155" s="49"/>
      <c r="Y155" s="49">
        <f>SUM(D155:W155)</f>
        <v>0</v>
      </c>
      <c r="Z155" s="49"/>
      <c r="AA155" s="49"/>
      <c r="AB155" s="49"/>
      <c r="AC155" s="49"/>
      <c r="AD155" s="49"/>
      <c r="AE155" s="49"/>
    </row>
    <row r="156" spans="5:31" ht="15"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</row>
    <row r="157" spans="5:31" ht="15"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</row>
    <row r="158" spans="5:31" ht="15"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</row>
    <row r="159" spans="3:31" ht="15">
      <c r="C159" s="45" t="s">
        <v>766</v>
      </c>
      <c r="E159" s="88">
        <f>SUM(E8,E10,E14,E16,E21,E29:E34,E50,E55:E56,E59,E62,E64,E69,E71:E72,E76:E78,E97:E100,E102:E107,E112)</f>
        <v>83717545</v>
      </c>
      <c r="F159" s="88">
        <f aca="true" t="shared" si="21" ref="F159:S159">SUM(F8,F10,F14,F16,F21,F29:F34,F50,F55:F56,F59,F62,F64,F69,F71:F72,F76:F78,F97:F100,F102:F107,F112)</f>
        <v>11953802</v>
      </c>
      <c r="G159" s="88">
        <f t="shared" si="21"/>
        <v>108466046</v>
      </c>
      <c r="H159" s="88">
        <f t="shared" si="21"/>
        <v>42424790</v>
      </c>
      <c r="I159" s="88">
        <f t="shared" si="21"/>
        <v>7880000</v>
      </c>
      <c r="J159" s="88">
        <f t="shared" si="21"/>
        <v>239481545</v>
      </c>
      <c r="K159" s="88">
        <f t="shared" si="21"/>
        <v>47001865</v>
      </c>
      <c r="L159" s="88">
        <f t="shared" si="21"/>
        <v>0</v>
      </c>
      <c r="M159" s="88">
        <f t="shared" si="21"/>
        <v>540925593</v>
      </c>
      <c r="N159" s="88">
        <f t="shared" si="21"/>
        <v>315474558</v>
      </c>
      <c r="O159" s="88">
        <f t="shared" si="21"/>
        <v>0</v>
      </c>
      <c r="P159" s="88">
        <f t="shared" si="21"/>
        <v>0</v>
      </c>
      <c r="Q159" s="88">
        <f t="shared" si="21"/>
        <v>0</v>
      </c>
      <c r="R159" s="88">
        <f t="shared" si="21"/>
        <v>315474558</v>
      </c>
      <c r="S159" s="88">
        <f t="shared" si="21"/>
        <v>856400151</v>
      </c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</row>
    <row r="160" spans="3:31" ht="15">
      <c r="C160" s="45" t="s">
        <v>768</v>
      </c>
      <c r="E160" s="88">
        <v>1856998</v>
      </c>
      <c r="F160" s="88">
        <v>324972</v>
      </c>
      <c r="G160" s="88"/>
      <c r="H160" s="88"/>
      <c r="I160" s="88">
        <v>6366761</v>
      </c>
      <c r="J160" s="88"/>
      <c r="K160" s="88"/>
      <c r="L160" s="88">
        <v>1300000</v>
      </c>
      <c r="M160" s="88">
        <f>SUM(E160:L160)</f>
        <v>9848731</v>
      </c>
      <c r="N160" s="88"/>
      <c r="O160" s="49"/>
      <c r="P160" s="49"/>
      <c r="Q160" s="49"/>
      <c r="R160" s="49"/>
      <c r="S160" s="88">
        <f>SUM(M160:R160)</f>
        <v>9848731</v>
      </c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</row>
    <row r="161" spans="3:31" ht="15">
      <c r="C161" s="45" t="s">
        <v>769</v>
      </c>
      <c r="E161" s="88"/>
      <c r="F161" s="88"/>
      <c r="G161" s="88"/>
      <c r="H161" s="88"/>
      <c r="I161" s="88"/>
      <c r="J161" s="88"/>
      <c r="K161" s="88"/>
      <c r="L161" s="88"/>
      <c r="M161" s="88">
        <f>SUM(E161:L161)</f>
        <v>0</v>
      </c>
      <c r="N161" s="88">
        <v>166963553</v>
      </c>
      <c r="O161" s="49"/>
      <c r="P161" s="49"/>
      <c r="Q161" s="49"/>
      <c r="R161" s="49"/>
      <c r="S161" s="88">
        <f>SUM(M161:R161)</f>
        <v>166963553</v>
      </c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</row>
    <row r="162" spans="3:31" ht="15">
      <c r="C162" s="45" t="s">
        <v>770</v>
      </c>
      <c r="E162" s="88"/>
      <c r="F162" s="88"/>
      <c r="G162" s="88">
        <v>188600</v>
      </c>
      <c r="H162" s="88"/>
      <c r="I162" s="88"/>
      <c r="J162" s="88">
        <v>1878076</v>
      </c>
      <c r="K162" s="88"/>
      <c r="L162" s="88"/>
      <c r="M162" s="88">
        <f>SUM(E162:L162)</f>
        <v>2066676</v>
      </c>
      <c r="N162" s="88"/>
      <c r="O162" s="49"/>
      <c r="P162" s="49"/>
      <c r="Q162" s="49"/>
      <c r="R162" s="49"/>
      <c r="S162" s="88">
        <f>SUM(M162:R162)</f>
        <v>2066676</v>
      </c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</row>
    <row r="163" spans="3:31" ht="15">
      <c r="C163" s="45" t="s">
        <v>771</v>
      </c>
      <c r="E163" s="88"/>
      <c r="F163" s="88"/>
      <c r="G163" s="88"/>
      <c r="H163" s="88"/>
      <c r="I163" s="88">
        <v>1000000</v>
      </c>
      <c r="J163" s="88"/>
      <c r="K163" s="88"/>
      <c r="L163" s="88"/>
      <c r="M163" s="88">
        <f>SUM(E163:L163)</f>
        <v>1000000</v>
      </c>
      <c r="N163" s="88"/>
      <c r="O163" s="49"/>
      <c r="P163" s="49"/>
      <c r="Q163" s="49"/>
      <c r="R163" s="49"/>
      <c r="S163" s="88">
        <f>SUM(M163:R163)</f>
        <v>1000000</v>
      </c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</row>
    <row r="164" spans="2:31" s="48" customFormat="1" ht="14.25">
      <c r="B164" s="90"/>
      <c r="C164" s="48" t="s">
        <v>772</v>
      </c>
      <c r="E164" s="91">
        <f>SUM(E159:E163)</f>
        <v>85574543</v>
      </c>
      <c r="F164" s="91">
        <f aca="true" t="shared" si="22" ref="F164:N164">SUM(F159:F163)</f>
        <v>12278774</v>
      </c>
      <c r="G164" s="91">
        <f t="shared" si="22"/>
        <v>108654646</v>
      </c>
      <c r="H164" s="91">
        <f t="shared" si="22"/>
        <v>42424790</v>
      </c>
      <c r="I164" s="91">
        <f t="shared" si="22"/>
        <v>15246761</v>
      </c>
      <c r="J164" s="91">
        <f t="shared" si="22"/>
        <v>241359621</v>
      </c>
      <c r="K164" s="91">
        <f t="shared" si="22"/>
        <v>47001865</v>
      </c>
      <c r="L164" s="91">
        <f t="shared" si="22"/>
        <v>1300000</v>
      </c>
      <c r="M164" s="91">
        <f t="shared" si="22"/>
        <v>553841000</v>
      </c>
      <c r="N164" s="91">
        <f t="shared" si="22"/>
        <v>482438111</v>
      </c>
      <c r="O164" s="91">
        <f>SUM(O159:O163)</f>
        <v>0</v>
      </c>
      <c r="P164" s="91">
        <f>SUM(P159:P163)</f>
        <v>0</v>
      </c>
      <c r="Q164" s="91">
        <f>SUM(Q159:Q163)</f>
        <v>0</v>
      </c>
      <c r="R164" s="91">
        <f>SUM(R159:R163)</f>
        <v>315474558</v>
      </c>
      <c r="S164" s="91">
        <f>SUM(S159:S163)</f>
        <v>1036279111</v>
      </c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</row>
    <row r="165" spans="3:31" ht="15">
      <c r="C165" s="45" t="s">
        <v>767</v>
      </c>
      <c r="E165" s="88">
        <f>SUM(E9,E11:E13,E15,E17:E20,E22:E25,E27:E28,E35:E48,E51:E54,E57:E58,E60:E61,E63,E65:E68,E70,E73,E75,E79:E85,E96,E101,E108:E111)</f>
        <v>53338132</v>
      </c>
      <c r="F165" s="88">
        <f aca="true" t="shared" si="23" ref="F165:S165">SUM(F9,F11:F13,F15,F17:F20,F22:F25,F27:F28,F35:F48,F51:F54,F57:F58,F60:F61,F63,F65:F68,F70,F73,F75,F79:F85,F96,F101,F108:F111)</f>
        <v>6799369</v>
      </c>
      <c r="G165" s="88">
        <f t="shared" si="23"/>
        <v>110840600</v>
      </c>
      <c r="H165" s="88">
        <f t="shared" si="23"/>
        <v>0</v>
      </c>
      <c r="I165" s="88">
        <f t="shared" si="23"/>
        <v>4382523</v>
      </c>
      <c r="J165" s="88">
        <f t="shared" si="23"/>
        <v>61223838</v>
      </c>
      <c r="K165" s="88">
        <f t="shared" si="23"/>
        <v>130045008</v>
      </c>
      <c r="L165" s="88">
        <f t="shared" si="23"/>
        <v>0</v>
      </c>
      <c r="M165" s="88">
        <f t="shared" si="23"/>
        <v>366629470</v>
      </c>
      <c r="N165" s="88">
        <f t="shared" si="23"/>
        <v>26865392</v>
      </c>
      <c r="O165" s="88">
        <f t="shared" si="23"/>
        <v>0</v>
      </c>
      <c r="P165" s="88">
        <f t="shared" si="23"/>
        <v>0</v>
      </c>
      <c r="Q165" s="88">
        <f t="shared" si="23"/>
        <v>0</v>
      </c>
      <c r="R165" s="88">
        <f t="shared" si="23"/>
        <v>26865392</v>
      </c>
      <c r="S165" s="88">
        <f t="shared" si="23"/>
        <v>393494862</v>
      </c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</row>
    <row r="166" spans="3:31" ht="15">
      <c r="C166" s="45" t="s">
        <v>768</v>
      </c>
      <c r="E166" s="88">
        <f>26867059</f>
        <v>26867059</v>
      </c>
      <c r="F166" s="88">
        <v>4938972</v>
      </c>
      <c r="G166" s="88">
        <v>41604430</v>
      </c>
      <c r="H166" s="88"/>
      <c r="I166" s="88">
        <v>57000000</v>
      </c>
      <c r="J166" s="88">
        <f>452838+4869694</f>
        <v>5322532</v>
      </c>
      <c r="K166" s="88"/>
      <c r="L166" s="88"/>
      <c r="M166" s="88">
        <f>SUM(E166:L166)</f>
        <v>135732993</v>
      </c>
      <c r="N166" s="88"/>
      <c r="O166" s="49"/>
      <c r="P166" s="49"/>
      <c r="Q166" s="49"/>
      <c r="R166" s="49"/>
      <c r="S166" s="88">
        <f>SUM(M166:R166)</f>
        <v>135732993</v>
      </c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</row>
    <row r="167" spans="3:31" ht="15">
      <c r="C167" s="45" t="s">
        <v>769</v>
      </c>
      <c r="E167" s="88"/>
      <c r="F167" s="88"/>
      <c r="G167" s="88"/>
      <c r="H167" s="88"/>
      <c r="I167" s="88"/>
      <c r="J167" s="88"/>
      <c r="K167" s="88"/>
      <c r="L167" s="88"/>
      <c r="M167" s="88">
        <f>SUM(E167:L167)</f>
        <v>0</v>
      </c>
      <c r="N167" s="88">
        <v>662367305</v>
      </c>
      <c r="O167" s="49"/>
      <c r="P167" s="49"/>
      <c r="Q167" s="49"/>
      <c r="R167" s="49"/>
      <c r="S167" s="88">
        <f>SUM(M167:R167)</f>
        <v>662367305</v>
      </c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</row>
    <row r="168" spans="3:31" ht="15">
      <c r="C168" s="45" t="s">
        <v>770</v>
      </c>
      <c r="E168" s="88"/>
      <c r="F168" s="88"/>
      <c r="G168" s="88">
        <f>16663528+881135</f>
        <v>17544663</v>
      </c>
      <c r="H168" s="88"/>
      <c r="I168" s="88"/>
      <c r="J168" s="88">
        <v>1866343</v>
      </c>
      <c r="K168" s="88"/>
      <c r="L168" s="88"/>
      <c r="M168" s="88">
        <f>SUM(E168:L168)</f>
        <v>19411006</v>
      </c>
      <c r="N168" s="88"/>
      <c r="O168" s="49"/>
      <c r="P168" s="49"/>
      <c r="Q168" s="49"/>
      <c r="R168" s="49"/>
      <c r="S168" s="88">
        <f>SUM(M168:R168)</f>
        <v>19411006</v>
      </c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</row>
    <row r="169" spans="3:31" ht="15">
      <c r="C169" s="45" t="s">
        <v>771</v>
      </c>
      <c r="E169" s="88"/>
      <c r="F169" s="88"/>
      <c r="G169" s="88"/>
      <c r="H169" s="88"/>
      <c r="I169" s="88">
        <v>700000</v>
      </c>
      <c r="J169" s="88"/>
      <c r="K169" s="88"/>
      <c r="L169" s="88"/>
      <c r="M169" s="88">
        <f>SUM(E169:L169)</f>
        <v>700000</v>
      </c>
      <c r="N169" s="88"/>
      <c r="O169" s="49"/>
      <c r="P169" s="49"/>
      <c r="Q169" s="49"/>
      <c r="R169" s="49"/>
      <c r="S169" s="88">
        <f>SUM(M169:R169)</f>
        <v>700000</v>
      </c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</row>
    <row r="170" spans="2:31" s="48" customFormat="1" ht="14.25">
      <c r="B170" s="90"/>
      <c r="C170" s="48" t="s">
        <v>773</v>
      </c>
      <c r="E170" s="91">
        <f>SUM(E165:E169)</f>
        <v>80205191</v>
      </c>
      <c r="F170" s="91">
        <f aca="true" t="shared" si="24" ref="F170:N170">SUM(F165:F169)</f>
        <v>11738341</v>
      </c>
      <c r="G170" s="91">
        <f t="shared" si="24"/>
        <v>169989693</v>
      </c>
      <c r="H170" s="91">
        <f t="shared" si="24"/>
        <v>0</v>
      </c>
      <c r="I170" s="91">
        <f t="shared" si="24"/>
        <v>62082523</v>
      </c>
      <c r="J170" s="91">
        <f t="shared" si="24"/>
        <v>68412713</v>
      </c>
      <c r="K170" s="91">
        <f t="shared" si="24"/>
        <v>130045008</v>
      </c>
      <c r="L170" s="91">
        <f t="shared" si="24"/>
        <v>0</v>
      </c>
      <c r="M170" s="91">
        <f t="shared" si="24"/>
        <v>522473469</v>
      </c>
      <c r="N170" s="91">
        <f t="shared" si="24"/>
        <v>689232697</v>
      </c>
      <c r="O170" s="91">
        <f>SUM(O165:O169)</f>
        <v>0</v>
      </c>
      <c r="P170" s="91">
        <f>SUM(P165:P169)</f>
        <v>0</v>
      </c>
      <c r="Q170" s="91">
        <f>SUM(Q165:Q169)</f>
        <v>0</v>
      </c>
      <c r="R170" s="91">
        <f>SUM(R165:R169)</f>
        <v>26865392</v>
      </c>
      <c r="S170" s="91">
        <f>SUM(S165:S169)</f>
        <v>1211706166</v>
      </c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</row>
    <row r="171" spans="3:31" ht="15">
      <c r="C171" s="45" t="s">
        <v>774</v>
      </c>
      <c r="E171" s="88">
        <f>SUM(E164,E170)-E154</f>
        <v>0</v>
      </c>
      <c r="F171" s="88">
        <f aca="true" t="shared" si="25" ref="F171:N171">SUM(F164,F170)-F154</f>
        <v>0</v>
      </c>
      <c r="G171" s="88">
        <f t="shared" si="25"/>
        <v>0</v>
      </c>
      <c r="H171" s="88">
        <f t="shared" si="25"/>
        <v>0</v>
      </c>
      <c r="I171" s="88">
        <f t="shared" si="25"/>
        <v>0</v>
      </c>
      <c r="J171" s="88">
        <f t="shared" si="25"/>
        <v>0</v>
      </c>
      <c r="K171" s="88">
        <f t="shared" si="25"/>
        <v>0</v>
      </c>
      <c r="L171" s="88">
        <f t="shared" si="25"/>
        <v>0</v>
      </c>
      <c r="M171" s="88">
        <f t="shared" si="25"/>
        <v>0</v>
      </c>
      <c r="N171" s="88">
        <f t="shared" si="25"/>
        <v>0</v>
      </c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</row>
  </sheetData>
  <sheetProtection/>
  <mergeCells count="14">
    <mergeCell ref="S5:S6"/>
    <mergeCell ref="B92:C92"/>
    <mergeCell ref="E92:M92"/>
    <mergeCell ref="N92:R92"/>
    <mergeCell ref="S92:S93"/>
    <mergeCell ref="U92:W92"/>
    <mergeCell ref="U5:W5"/>
    <mergeCell ref="C88:E88"/>
    <mergeCell ref="A92:A93"/>
    <mergeCell ref="C1:E1"/>
    <mergeCell ref="A5:A6"/>
    <mergeCell ref="B5:C5"/>
    <mergeCell ref="E5:M5"/>
    <mergeCell ref="N5:R5"/>
  </mergeCells>
  <conditionalFormatting sqref="E7:L85 N7:Q85 E96:L149 N96:Q149 U7:W85 U96:W149">
    <cfRule type="cellIs" priority="14" dxfId="3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8" r:id="rId1"/>
  <rowBreaks count="1" manualBreakCount="1">
    <brk id="87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71"/>
  <sheetViews>
    <sheetView tabSelected="1" view="pageBreakPreview" zoomScale="75" zoomScaleSheetLayoutView="75" zoomScalePageLayoutView="0" workbookViewId="0" topLeftCell="A1">
      <pane xSplit="3" ySplit="6" topLeftCell="N114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A74" sqref="A74:IV74"/>
    </sheetView>
  </sheetViews>
  <sheetFormatPr defaultColWidth="9.140625" defaultRowHeight="15"/>
  <cols>
    <col min="1" max="1" width="3.8515625" style="45" customWidth="1"/>
    <col min="2" max="2" width="14.8515625" style="45" customWidth="1"/>
    <col min="3" max="3" width="63.8515625" style="45" customWidth="1"/>
    <col min="4" max="4" width="0.85546875" style="45" customWidth="1"/>
    <col min="5" max="5" width="13.8515625" style="0" customWidth="1"/>
    <col min="6" max="6" width="13.140625" style="0" bestFit="1" customWidth="1"/>
    <col min="7" max="7" width="12.28125" style="0" customWidth="1"/>
    <col min="8" max="8" width="12.421875" style="0" customWidth="1"/>
    <col min="9" max="9" width="12.00390625" style="0" customWidth="1"/>
    <col min="10" max="10" width="11.7109375" style="0" customWidth="1"/>
    <col min="11" max="11" width="13.8515625" style="0" customWidth="1"/>
    <col min="12" max="12" width="14.140625" style="46" customWidth="1"/>
    <col min="13" max="13" width="13.42187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6" customWidth="1"/>
    <col min="18" max="18" width="13.8515625" style="46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12.28125" style="0" bestFit="1" customWidth="1"/>
    <col min="32" max="32" width="10.00390625" style="0" customWidth="1"/>
  </cols>
  <sheetData>
    <row r="1" spans="1:22" ht="15">
      <c r="A1" s="49"/>
      <c r="B1" s="49"/>
      <c r="C1" s="205" t="s">
        <v>330</v>
      </c>
      <c r="D1" s="205"/>
      <c r="E1" s="205"/>
      <c r="F1" s="92"/>
      <c r="G1" s="92"/>
      <c r="H1" s="92"/>
      <c r="I1" s="92"/>
      <c r="J1" s="92"/>
      <c r="K1" s="92"/>
      <c r="L1" s="93"/>
      <c r="M1" s="92"/>
      <c r="N1" s="92"/>
      <c r="O1" s="92"/>
      <c r="P1" s="92"/>
      <c r="Q1" s="93"/>
      <c r="R1" s="93"/>
      <c r="S1" s="92"/>
      <c r="T1" s="92"/>
      <c r="U1" s="92"/>
      <c r="V1" s="92"/>
    </row>
    <row r="2" spans="1:22" ht="15">
      <c r="A2" s="49"/>
      <c r="B2" s="49"/>
      <c r="C2" s="49"/>
      <c r="D2" s="49"/>
      <c r="E2" s="92"/>
      <c r="F2" s="92"/>
      <c r="G2" s="92"/>
      <c r="H2" s="92"/>
      <c r="I2" s="94" t="s">
        <v>331</v>
      </c>
      <c r="J2" s="92"/>
      <c r="K2" s="92"/>
      <c r="L2" s="93" t="str">
        <f>'Címrendes összevont bevételek'!F1</f>
        <v>Mezőberény Város Önkormányzata külön</v>
      </c>
      <c r="M2" s="92"/>
      <c r="N2" s="92"/>
      <c r="O2" s="92"/>
      <c r="P2" s="59" t="str">
        <f>'Címrendes összevont bevételek'!Q4</f>
        <v>Teljesítés</v>
      </c>
      <c r="Q2" s="93"/>
      <c r="R2" s="93"/>
      <c r="T2" s="92"/>
      <c r="U2" s="92"/>
      <c r="V2" s="160" t="s">
        <v>414</v>
      </c>
    </row>
    <row r="3" spans="1:256" ht="15">
      <c r="A3" s="49" t="s">
        <v>610</v>
      </c>
      <c r="C3" s="49"/>
      <c r="D3" s="49"/>
      <c r="E3" s="49"/>
      <c r="F3" s="49"/>
      <c r="G3" s="49"/>
      <c r="H3" s="49"/>
      <c r="I3" s="49"/>
      <c r="J3" s="49" t="str">
        <f>'Címrendes összevont bevételek'!K2</f>
        <v>2019.</v>
      </c>
      <c r="K3" s="49"/>
      <c r="L3" s="90"/>
      <c r="M3" s="49"/>
      <c r="N3" s="49"/>
      <c r="O3" s="49"/>
      <c r="P3" s="49"/>
      <c r="Q3" s="90"/>
      <c r="R3" s="90"/>
      <c r="S3" s="49"/>
      <c r="T3" s="49"/>
      <c r="U3" s="49"/>
      <c r="V3" s="49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2" ht="15">
      <c r="A4" s="49"/>
      <c r="B4" s="49"/>
      <c r="C4" s="49"/>
      <c r="D4" s="49"/>
      <c r="E4" s="92"/>
      <c r="F4" s="92"/>
      <c r="G4" s="92"/>
      <c r="H4" s="92"/>
      <c r="I4" s="92"/>
      <c r="J4" s="92"/>
      <c r="K4" s="92"/>
      <c r="L4" s="93"/>
      <c r="M4" s="92"/>
      <c r="N4" s="92"/>
      <c r="O4" s="92"/>
      <c r="P4" s="92"/>
      <c r="Q4" s="93"/>
      <c r="R4" s="93"/>
      <c r="S4" s="92"/>
      <c r="T4" s="92"/>
      <c r="U4" s="92"/>
      <c r="V4" s="92"/>
    </row>
    <row r="5" spans="1:22" ht="14.25" customHeight="1">
      <c r="A5" s="196" t="s">
        <v>332</v>
      </c>
      <c r="B5" s="199" t="s">
        <v>333</v>
      </c>
      <c r="C5" s="199"/>
      <c r="D5" s="49"/>
      <c r="E5" s="199" t="s">
        <v>113</v>
      </c>
      <c r="F5" s="199"/>
      <c r="G5" s="199"/>
      <c r="H5" s="199"/>
      <c r="I5" s="199"/>
      <c r="J5" s="199"/>
      <c r="K5" s="199"/>
      <c r="L5" s="199"/>
      <c r="M5" s="200" t="s">
        <v>296</v>
      </c>
      <c r="N5" s="200"/>
      <c r="O5" s="200"/>
      <c r="P5" s="200"/>
      <c r="Q5" s="200"/>
      <c r="R5" s="201" t="s">
        <v>334</v>
      </c>
      <c r="S5" s="49"/>
      <c r="T5" s="202" t="s">
        <v>0</v>
      </c>
      <c r="U5" s="203"/>
      <c r="V5" s="204"/>
    </row>
    <row r="6" spans="1:22" ht="92.25" customHeight="1">
      <c r="A6" s="197"/>
      <c r="B6" s="85" t="s">
        <v>335</v>
      </c>
      <c r="C6" s="85" t="s">
        <v>336</v>
      </c>
      <c r="D6" s="53"/>
      <c r="E6" s="51" t="s">
        <v>115</v>
      </c>
      <c r="F6" s="51" t="s">
        <v>747</v>
      </c>
      <c r="G6" s="51" t="s">
        <v>158</v>
      </c>
      <c r="H6" s="51" t="s">
        <v>211</v>
      </c>
      <c r="I6" s="51" t="s">
        <v>580</v>
      </c>
      <c r="J6" s="51" t="s">
        <v>748</v>
      </c>
      <c r="K6" s="51" t="s">
        <v>276</v>
      </c>
      <c r="L6" s="85" t="s">
        <v>294</v>
      </c>
      <c r="M6" s="51" t="s">
        <v>583</v>
      </c>
      <c r="N6" s="51" t="s">
        <v>581</v>
      </c>
      <c r="O6" s="52" t="s">
        <v>322</v>
      </c>
      <c r="P6" s="52" t="s">
        <v>582</v>
      </c>
      <c r="Q6" s="85" t="s">
        <v>612</v>
      </c>
      <c r="R6" s="201"/>
      <c r="S6" s="53"/>
      <c r="T6" s="54" t="s">
        <v>14</v>
      </c>
      <c r="U6" s="54" t="s">
        <v>15</v>
      </c>
      <c r="V6" s="54" t="s">
        <v>16</v>
      </c>
    </row>
    <row r="7" spans="1:25" s="92" customFormat="1" ht="15">
      <c r="A7" s="87" t="s">
        <v>19</v>
      </c>
      <c r="B7" s="129" t="str">
        <f>'Kiadások funkció szerint'!B7</f>
        <v>011130-0</v>
      </c>
      <c r="C7" s="129" t="str">
        <f>'Kiadások funkció szerint'!C7</f>
        <v>Önkormányzatok általános igazgatási tevékenysége</v>
      </c>
      <c r="D7" s="49"/>
      <c r="E7" s="57">
        <v>2181970</v>
      </c>
      <c r="F7" s="57">
        <f>20926026+1200000</f>
        <v>22126026</v>
      </c>
      <c r="G7" s="57">
        <v>3000</v>
      </c>
      <c r="H7" s="57">
        <f>1510421+738844+78940</f>
        <v>2328205</v>
      </c>
      <c r="I7" s="57">
        <v>35433</v>
      </c>
      <c r="J7" s="57">
        <v>60000</v>
      </c>
      <c r="K7" s="57">
        <f>IF(SUMIF('[1]FB ÖN'!$C:$C,$B7,'[1]FB ÖN'!K:K)=0,"",SUMIF('[1]FB ÖN'!$C:$C,$B7,'[1]FB ÖN'!K:K))</f>
      </c>
      <c r="L7" s="58">
        <f>SUM(E7:K7)</f>
        <v>26734634</v>
      </c>
      <c r="M7" s="57">
        <f>IF(B7=18010-0,'Bevételek funkció szerint'!Q78,'Kiadások funkció szerint'!M7-'Bevételek funkció szerint'!L7)+'Kiadások funkció szerint'!N7</f>
        <v>118847090</v>
      </c>
      <c r="N7" s="57">
        <f>IF(SUMIF('[1]FB ÖN'!$C:$C,$B7,'[1]FB ÖN'!N:N)=0,"",SUMIF('[1]FB ÖN'!$C:$C,$B7,'[1]FB ÖN'!N:N))</f>
      </c>
      <c r="O7" s="57">
        <f>IF(SUMIF('[1]FB ÖN'!$C:$C,$B7,'[1]FB ÖN'!N:N)=0,"",SUMIF('[1]FB ÖN'!$C:$C,$B7,'[1]FB ÖN'!N:N))</f>
      </c>
      <c r="P7" s="57">
        <f>IF(SUMIF('[1]FB ÖN'!$C:$C,$B7,'[1]FB ÖN'!O:O)=0,"",SUMIF('[1]FB ÖN'!$C:$C,$B7,'[1]FB ÖN'!O:O))</f>
      </c>
      <c r="Q7" s="58">
        <f>SUM(M7:P7)</f>
        <v>118847090</v>
      </c>
      <c r="R7" s="58">
        <f>SUM(Q7,L7)</f>
        <v>145581724</v>
      </c>
      <c r="S7" s="59"/>
      <c r="T7" s="57">
        <f>'Kiadások funkció szerint'!U7</f>
        <v>0</v>
      </c>
      <c r="U7" s="57">
        <f>'Kiadások funkció szerint'!V7</f>
        <v>135732993</v>
      </c>
      <c r="V7" s="57">
        <f>'Kiadások funkció szerint'!W7</f>
        <v>9848731</v>
      </c>
      <c r="Y7" s="59">
        <f>SUM(T7:X7)-R7</f>
        <v>0</v>
      </c>
    </row>
    <row r="8" spans="1:25" s="92" customFormat="1" ht="15">
      <c r="A8" s="87" t="s">
        <v>23</v>
      </c>
      <c r="B8" s="129" t="str">
        <f>'Kiadások funkció szerint'!B8</f>
        <v>011130-4</v>
      </c>
      <c r="C8" s="129" t="str">
        <f>'Kiadások funkció szerint'!C8</f>
        <v>Önkormányzatok nemzetközi kapcsolatai</v>
      </c>
      <c r="D8" s="49"/>
      <c r="E8" s="57">
        <f>IF(SUMIF('[1]FB ÖN'!$C:$C,$B8,'[1]FB ÖN'!E:E)=0,"",SUMIF('[1]FB ÖN'!$C:$C,$B8,'[1]FB ÖN'!E:E))</f>
      </c>
      <c r="F8" s="57">
        <f>IF(SUMIF('[1]FB ÖN'!$C:$C,$B8,'[1]FB ÖN'!F:F)=0,"",SUMIF('[1]FB ÖN'!$C:$C,$B8,'[1]FB ÖN'!F:F))</f>
      </c>
      <c r="G8" s="57">
        <f>IF(SUMIF('[1]FB ÖN'!$C:$C,$B8,'[1]FB ÖN'!G:G)=0,"",SUMIF('[1]FB ÖN'!$C:$C,$B8,'[1]FB ÖN'!G:G))</f>
      </c>
      <c r="H8" s="57">
        <f>IF(SUMIF('[1]FB ÖN'!$C:$C,$B8,'[1]FB ÖN'!H:H)=0,"",SUMIF('[1]FB ÖN'!$C:$C,$B8,'[1]FB ÖN'!H:H))</f>
      </c>
      <c r="I8" s="57">
        <f>IF(SUMIF('[1]FB ÖN'!$C:$C,$B8,'[1]FB ÖN'!I:I)=0,"",SUMIF('[1]FB ÖN'!$C:$C,$B8,'[1]FB ÖN'!I:I))</f>
      </c>
      <c r="J8" s="57">
        <f>IF(SUMIF('[1]FB ÖN'!$C:$C,$B8,'[1]FB ÖN'!J:J)=0,"",SUMIF('[1]FB ÖN'!$C:$C,$B8,'[1]FB ÖN'!J:J))</f>
      </c>
      <c r="K8" s="57">
        <f>IF(SUMIF('[1]FB ÖN'!$C:$C,$B8,'[1]FB ÖN'!K:K)=0,"",SUMIF('[1]FB ÖN'!$C:$C,$B8,'[1]FB ÖN'!K:K))</f>
      </c>
      <c r="L8" s="58">
        <f aca="true" t="shared" si="0" ref="L8:L71">SUM(E8:K8)</f>
        <v>0</v>
      </c>
      <c r="M8" s="57">
        <f>IF(B8=18010-0,'Bevételek funkció szerint'!Q79,'Kiadások funkció szerint'!M8-'Bevételek funkció szerint'!L8)+'Kiadások funkció szerint'!N8</f>
        <v>0</v>
      </c>
      <c r="N8" s="57">
        <f>IF(SUMIF('[1]FB ÖN'!$C:$C,$B8,'[1]FB ÖN'!N:N)=0,"",SUMIF('[1]FB ÖN'!$C:$C,$B8,'[1]FB ÖN'!N:N))</f>
      </c>
      <c r="O8" s="57">
        <f>IF(SUMIF('[1]FB ÖN'!$C:$C,$B8,'[1]FB ÖN'!N:N)=0,"",SUMIF('[1]FB ÖN'!$C:$C,$B8,'[1]FB ÖN'!N:N))</f>
      </c>
      <c r="P8" s="57">
        <f>IF(SUMIF('[1]FB ÖN'!$C:$C,$B8,'[1]FB ÖN'!O:O)=0,"",SUMIF('[1]FB ÖN'!$C:$C,$B8,'[1]FB ÖN'!O:O))</f>
      </c>
      <c r="Q8" s="58">
        <f aca="true" t="shared" si="1" ref="Q8:Q71">SUM(M8:P8)</f>
        <v>0</v>
      </c>
      <c r="R8" s="58">
        <f aca="true" t="shared" si="2" ref="R8:R71">SUM(Q8,L8)</f>
        <v>0</v>
      </c>
      <c r="S8" s="59"/>
      <c r="T8" s="57">
        <f>'Kiadások funkció szerint'!U8</f>
        <v>0</v>
      </c>
      <c r="U8" s="57">
        <f>'Kiadások funkció szerint'!V8</f>
        <v>0</v>
      </c>
      <c r="V8" s="57">
        <f>'Kiadások funkció szerint'!W8</f>
        <v>0</v>
      </c>
      <c r="Y8" s="59">
        <f aca="true" t="shared" si="3" ref="Y8:Y71">SUM(T8:X8)-R8</f>
        <v>0</v>
      </c>
    </row>
    <row r="9" spans="1:25" s="92" customFormat="1" ht="15">
      <c r="A9" s="87" t="s">
        <v>26</v>
      </c>
      <c r="B9" s="129" t="str">
        <f>'Kiadások funkció szerint'!B9</f>
        <v>013320-0</v>
      </c>
      <c r="C9" s="129" t="str">
        <f>'Kiadások funkció szerint'!C9</f>
        <v>Köztemető fenntartás és működtetés</v>
      </c>
      <c r="D9" s="49"/>
      <c r="E9" s="57">
        <f>IF(SUMIF('[1]FB ÖN'!$C:$C,$B9,'[1]FB ÖN'!E:E)=0,"",SUMIF('[1]FB ÖN'!$C:$C,$B9,'[1]FB ÖN'!E:E))</f>
      </c>
      <c r="F9" s="57">
        <f>IF(SUMIF('[1]FB ÖN'!$C:$C,$B9,'[1]FB ÖN'!F:F)=0,"",SUMIF('[1]FB ÖN'!$C:$C,$B9,'[1]FB ÖN'!F:F))</f>
      </c>
      <c r="G9" s="57">
        <f>IF(SUMIF('[1]FB ÖN'!$C:$C,$B9,'[1]FB ÖN'!G:G)=0,"",SUMIF('[1]FB ÖN'!$C:$C,$B9,'[1]FB ÖN'!G:G))</f>
      </c>
      <c r="H9" s="57">
        <v>4799980</v>
      </c>
      <c r="I9" s="57">
        <f>IF(SUMIF('[1]FB ÖN'!$C:$C,$B9,'[1]FB ÖN'!I:I)=0,"",SUMIF('[1]FB ÖN'!$C:$C,$B9,'[1]FB ÖN'!I:I))</f>
      </c>
      <c r="J9" s="57">
        <f>IF(SUMIF('[1]FB ÖN'!$C:$C,$B9,'[1]FB ÖN'!J:J)=0,"",SUMIF('[1]FB ÖN'!$C:$C,$B9,'[1]FB ÖN'!J:J))</f>
      </c>
      <c r="K9" s="57">
        <f>IF(SUMIF('[1]FB ÖN'!$C:$C,$B9,'[1]FB ÖN'!K:K)=0,"",SUMIF('[1]FB ÖN'!$C:$C,$B9,'[1]FB ÖN'!K:K))</f>
      </c>
      <c r="L9" s="58">
        <f t="shared" si="0"/>
        <v>4799980</v>
      </c>
      <c r="M9" s="57">
        <f>IF(B9=18010-0,'Bevételek funkció szerint'!Q80,'Kiadások funkció szerint'!M9-'Bevételek funkció szerint'!L9)+'Kiadások funkció szerint'!N9</f>
        <v>3373926</v>
      </c>
      <c r="N9" s="57">
        <f>IF(SUMIF('[1]FB ÖN'!$C:$C,$B9,'[1]FB ÖN'!N:N)=0,"",SUMIF('[1]FB ÖN'!$C:$C,$B9,'[1]FB ÖN'!N:N))</f>
      </c>
      <c r="O9" s="57">
        <f>IF(SUMIF('[1]FB ÖN'!$C:$C,$B9,'[1]FB ÖN'!N:N)=0,"",SUMIF('[1]FB ÖN'!$C:$C,$B9,'[1]FB ÖN'!N:N))</f>
      </c>
      <c r="P9" s="57">
        <f>IF(SUMIF('[1]FB ÖN'!$C:$C,$B9,'[1]FB ÖN'!O:O)=0,"",SUMIF('[1]FB ÖN'!$C:$C,$B9,'[1]FB ÖN'!O:O))</f>
      </c>
      <c r="Q9" s="58">
        <f t="shared" si="1"/>
        <v>3373926</v>
      </c>
      <c r="R9" s="58">
        <f t="shared" si="2"/>
        <v>8173906</v>
      </c>
      <c r="S9" s="59"/>
      <c r="T9" s="57">
        <f>'Kiadások funkció szerint'!U9</f>
        <v>0</v>
      </c>
      <c r="U9" s="57">
        <f>'Kiadások funkció szerint'!V9</f>
        <v>8173906</v>
      </c>
      <c r="V9" s="57">
        <f>'Kiadások funkció szerint'!W9</f>
        <v>0</v>
      </c>
      <c r="Y9" s="59">
        <f t="shared" si="3"/>
        <v>0</v>
      </c>
    </row>
    <row r="10" spans="1:25" s="92" customFormat="1" ht="15">
      <c r="A10" s="87" t="s">
        <v>30</v>
      </c>
      <c r="B10" s="129" t="str">
        <f>'Kiadások funkció szerint'!B10</f>
        <v>013350-0</v>
      </c>
      <c r="C10" s="129" t="str">
        <f>'Kiadások funkció szerint'!C10</f>
        <v>Önkormányzati vagyonnal való gazdálkodással kapcsolatos feladatok</v>
      </c>
      <c r="D10" s="49"/>
      <c r="E10" s="57">
        <f>IF(SUMIF('[1]FB ÖN'!$C:$C,$B10,'[1]FB ÖN'!E:E)=0,"",SUMIF('[1]FB ÖN'!$C:$C,$B10,'[1]FB ÖN'!E:E))</f>
      </c>
      <c r="F10" s="57">
        <f>IF(SUMIF('[1]FB ÖN'!$C:$C,$B10,'[1]FB ÖN'!F:F)=0,"",SUMIF('[1]FB ÖN'!$C:$C,$B10,'[1]FB ÖN'!F:F))</f>
      </c>
      <c r="G10" s="57">
        <f>IF(SUMIF('[1]FB ÖN'!$C:$C,$B10,'[1]FB ÖN'!G:G)=0,"",SUMIF('[1]FB ÖN'!$C:$C,$B10,'[1]FB ÖN'!G:G))</f>
      </c>
      <c r="H10" s="57">
        <v>14858260</v>
      </c>
      <c r="I10" s="57">
        <v>56950275</v>
      </c>
      <c r="J10" s="57">
        <f>IF(SUMIF('[1]FB ÖN'!$C:$C,$B10,'[1]FB ÖN'!J:J)=0,"",SUMIF('[1]FB ÖN'!$C:$C,$B10,'[1]FB ÖN'!J:J))</f>
      </c>
      <c r="K10" s="57">
        <f>IF(SUMIF('[1]FB ÖN'!$C:$C,$B10,'[1]FB ÖN'!K:K)=0,"",SUMIF('[1]FB ÖN'!$C:$C,$B10,'[1]FB ÖN'!K:K))</f>
      </c>
      <c r="L10" s="58">
        <f t="shared" si="0"/>
        <v>71808535</v>
      </c>
      <c r="M10" s="57">
        <f>IF(B10=18010-0,'Bevételek funkció szerint'!Q81,'Kiadások funkció szerint'!M10-'Bevételek funkció szerint'!L10)+'Kiadások funkció szerint'!N10</f>
        <v>-69382022</v>
      </c>
      <c r="N10" s="57">
        <f>IF(SUMIF('[1]FB ÖN'!$C:$C,$B10,'[1]FB ÖN'!N:N)=0,"",SUMIF('[1]FB ÖN'!$C:$C,$B10,'[1]FB ÖN'!N:N))</f>
      </c>
      <c r="O10" s="57">
        <f>IF(SUMIF('[1]FB ÖN'!$C:$C,$B10,'[1]FB ÖN'!N:N)=0,"",SUMIF('[1]FB ÖN'!$C:$C,$B10,'[1]FB ÖN'!N:N))</f>
      </c>
      <c r="P10" s="57">
        <f>IF(SUMIF('[1]FB ÖN'!$C:$C,$B10,'[1]FB ÖN'!O:O)=0,"",SUMIF('[1]FB ÖN'!$C:$C,$B10,'[1]FB ÖN'!O:O))</f>
      </c>
      <c r="Q10" s="58">
        <f t="shared" si="1"/>
        <v>-69382022</v>
      </c>
      <c r="R10" s="58">
        <f t="shared" si="2"/>
        <v>2426513</v>
      </c>
      <c r="S10" s="59"/>
      <c r="T10" s="57">
        <f>'Kiadások funkció szerint'!U10</f>
        <v>0</v>
      </c>
      <c r="U10" s="57">
        <f>'Kiadások funkció szerint'!V10</f>
        <v>0</v>
      </c>
      <c r="V10" s="57">
        <f>'Kiadások funkció szerint'!W10</f>
        <v>2426513</v>
      </c>
      <c r="Y10" s="59">
        <f t="shared" si="3"/>
        <v>0</v>
      </c>
    </row>
    <row r="11" spans="1:25" s="92" customFormat="1" ht="15">
      <c r="A11" s="87" t="s">
        <v>33</v>
      </c>
      <c r="B11" s="129" t="str">
        <f>'Kiadások funkció szerint'!B11</f>
        <v>013350-12</v>
      </c>
      <c r="C11" s="129" t="str">
        <f>'Kiadások funkció szerint'!C11</f>
        <v>Városháza épületének felújítása</v>
      </c>
      <c r="D11" s="49"/>
      <c r="E11" s="57">
        <v>1245900</v>
      </c>
      <c r="F11" s="57">
        <v>52739100</v>
      </c>
      <c r="G11" s="57">
        <f>IF(SUMIF('[1]FB ÖN'!$C:$C,$B11,'[1]FB ÖN'!G:G)=0,"",SUMIF('[1]FB ÖN'!$C:$C,$B11,'[1]FB ÖN'!G:G))</f>
      </c>
      <c r="H11" s="57">
        <f>IF(SUMIF('[1]FB ÖN'!$C:$C,$B11,'[1]FB ÖN'!H:H)=0,"",SUMIF('[1]FB ÖN'!$C:$C,$B11,'[1]FB ÖN'!H:H))</f>
      </c>
      <c r="I11" s="57">
        <f>IF(SUMIF('[1]FB ÖN'!$C:$C,$B11,'[1]FB ÖN'!I:I)=0,"",SUMIF('[1]FB ÖN'!$C:$C,$B11,'[1]FB ÖN'!I:I))</f>
      </c>
      <c r="J11" s="57">
        <f>IF(SUMIF('[1]FB ÖN'!$C:$C,$B11,'[1]FB ÖN'!J:J)=0,"",SUMIF('[1]FB ÖN'!$C:$C,$B11,'[1]FB ÖN'!J:J))</f>
      </c>
      <c r="K11" s="57">
        <f>IF(SUMIF('[1]FB ÖN'!$C:$C,$B11,'[1]FB ÖN'!K:K)=0,"",SUMIF('[1]FB ÖN'!$C:$C,$B11,'[1]FB ÖN'!K:K))</f>
      </c>
      <c r="L11" s="58">
        <f t="shared" si="0"/>
        <v>53985000</v>
      </c>
      <c r="M11" s="57">
        <f>IF(B11=18010-0,'Bevételek funkció szerint'!Q82,'Kiadások funkció szerint'!M11-'Bevételek funkció szerint'!L11)+'Kiadások funkció szerint'!N11</f>
        <v>105862</v>
      </c>
      <c r="N11" s="57">
        <f>IF(SUMIF('[1]FB ÖN'!$C:$C,$B11,'[1]FB ÖN'!N:N)=0,"",SUMIF('[1]FB ÖN'!$C:$C,$B11,'[1]FB ÖN'!N:N))</f>
      </c>
      <c r="O11" s="57">
        <f>IF(SUMIF('[1]FB ÖN'!$C:$C,$B11,'[1]FB ÖN'!N:N)=0,"",SUMIF('[1]FB ÖN'!$C:$C,$B11,'[1]FB ÖN'!N:N))</f>
      </c>
      <c r="P11" s="57">
        <f>IF(SUMIF('[1]FB ÖN'!$C:$C,$B11,'[1]FB ÖN'!O:O)=0,"",SUMIF('[1]FB ÖN'!$C:$C,$B11,'[1]FB ÖN'!O:O))</f>
      </c>
      <c r="Q11" s="58">
        <f t="shared" si="1"/>
        <v>105862</v>
      </c>
      <c r="R11" s="58">
        <f t="shared" si="2"/>
        <v>54090862</v>
      </c>
      <c r="S11" s="59"/>
      <c r="T11" s="57">
        <f>'Kiadások funkció szerint'!U11</f>
        <v>0</v>
      </c>
      <c r="U11" s="57">
        <f>'Kiadások funkció szerint'!V11</f>
        <v>54090862</v>
      </c>
      <c r="V11" s="57">
        <f>'Kiadások funkció szerint'!W11</f>
        <v>0</v>
      </c>
      <c r="Y11" s="59">
        <f t="shared" si="3"/>
        <v>0</v>
      </c>
    </row>
    <row r="12" spans="1:25" s="92" customFormat="1" ht="15">
      <c r="A12" s="87" t="s">
        <v>43</v>
      </c>
      <c r="B12" s="129" t="str">
        <f>'Kiadások funkció szerint'!B12</f>
        <v>013350-13</v>
      </c>
      <c r="C12" s="129" t="str">
        <f>'Kiadások funkció szerint'!C12</f>
        <v>Játszótér kialakítása</v>
      </c>
      <c r="D12" s="49"/>
      <c r="E12" s="57">
        <f>IF(SUMIF('[1]FB ÖN'!$C:$C,$B12,'[1]FB ÖN'!E:E)=0,"",SUMIF('[1]FB ÖN'!$C:$C,$B12,'[1]FB ÖN'!E:E))</f>
      </c>
      <c r="F12" s="57">
        <f>IF(SUMIF('[1]FB ÖN'!$C:$C,$B12,'[1]FB ÖN'!F:F)=0,"",SUMIF('[1]FB ÖN'!$C:$C,$B12,'[1]FB ÖN'!F:F))</f>
      </c>
      <c r="G12" s="57">
        <f>IF(SUMIF('[1]FB ÖN'!$C:$C,$B12,'[1]FB ÖN'!G:G)=0,"",SUMIF('[1]FB ÖN'!$C:$C,$B12,'[1]FB ÖN'!G:G))</f>
      </c>
      <c r="H12" s="57">
        <f>IF(SUMIF('[1]FB ÖN'!$C:$C,$B12,'[1]FB ÖN'!H:H)=0,"",SUMIF('[1]FB ÖN'!$C:$C,$B12,'[1]FB ÖN'!H:H))</f>
      </c>
      <c r="I12" s="57">
        <f>IF(SUMIF('[1]FB ÖN'!$C:$C,$B12,'[1]FB ÖN'!I:I)=0,"",SUMIF('[1]FB ÖN'!$C:$C,$B12,'[1]FB ÖN'!I:I))</f>
      </c>
      <c r="J12" s="57">
        <f>IF(SUMIF('[1]FB ÖN'!$C:$C,$B12,'[1]FB ÖN'!J:J)=0,"",SUMIF('[1]FB ÖN'!$C:$C,$B12,'[1]FB ÖN'!J:J))</f>
      </c>
      <c r="K12" s="57">
        <f>IF(SUMIF('[1]FB ÖN'!$C:$C,$B12,'[1]FB ÖN'!K:K)=0,"",SUMIF('[1]FB ÖN'!$C:$C,$B12,'[1]FB ÖN'!K:K))</f>
      </c>
      <c r="L12" s="58">
        <f t="shared" si="0"/>
        <v>0</v>
      </c>
      <c r="M12" s="57">
        <f>IF(B12=18010-0,'Bevételek funkció szerint'!Q83,'Kiadások funkció szerint'!M12-'Bevételek funkció szerint'!L12)+'Kiadások funkció szerint'!N12</f>
        <v>886968</v>
      </c>
      <c r="N12" s="57">
        <f>IF(SUMIF('[1]FB ÖN'!$C:$C,$B12,'[1]FB ÖN'!N:N)=0,"",SUMIF('[1]FB ÖN'!$C:$C,$B12,'[1]FB ÖN'!N:N))</f>
      </c>
      <c r="O12" s="57">
        <f>IF(SUMIF('[1]FB ÖN'!$C:$C,$B12,'[1]FB ÖN'!N:N)=0,"",SUMIF('[1]FB ÖN'!$C:$C,$B12,'[1]FB ÖN'!N:N))</f>
      </c>
      <c r="P12" s="57">
        <f>IF(SUMIF('[1]FB ÖN'!$C:$C,$B12,'[1]FB ÖN'!O:O)=0,"",SUMIF('[1]FB ÖN'!$C:$C,$B12,'[1]FB ÖN'!O:O))</f>
      </c>
      <c r="Q12" s="58">
        <f t="shared" si="1"/>
        <v>886968</v>
      </c>
      <c r="R12" s="58">
        <f t="shared" si="2"/>
        <v>886968</v>
      </c>
      <c r="S12" s="59"/>
      <c r="T12" s="57">
        <f>'Kiadások funkció szerint'!U12</f>
        <v>0</v>
      </c>
      <c r="U12" s="57">
        <f>'Kiadások funkció szerint'!V12</f>
        <v>886968</v>
      </c>
      <c r="V12" s="57">
        <f>'Kiadások funkció szerint'!W12</f>
        <v>0</v>
      </c>
      <c r="Y12" s="59">
        <f t="shared" si="3"/>
        <v>0</v>
      </c>
    </row>
    <row r="13" spans="1:25" s="92" customFormat="1" ht="15">
      <c r="A13" s="87" t="s">
        <v>46</v>
      </c>
      <c r="B13" s="129" t="str">
        <f>'Kiadások funkció szerint'!B13</f>
        <v>013350-17</v>
      </c>
      <c r="C13" s="129" t="str">
        <f>'Kiadások funkció szerint'!C13</f>
        <v>Békési u. 1/A - Önkormányzati vagyonnal való gazdálkodás</v>
      </c>
      <c r="D13" s="49"/>
      <c r="E13" s="57">
        <f>IF(SUMIF('[1]FB ÖN'!$C:$C,$B13,'[1]FB ÖN'!E:E)=0,"",SUMIF('[1]FB ÖN'!$C:$C,$B13,'[1]FB ÖN'!E:E))</f>
      </c>
      <c r="F13" s="57">
        <f>IF(SUMIF('[1]FB ÖN'!$C:$C,$B13,'[1]FB ÖN'!F:F)=0,"",SUMIF('[1]FB ÖN'!$C:$C,$B13,'[1]FB ÖN'!F:F))</f>
      </c>
      <c r="G13" s="57">
        <f>IF(SUMIF('[1]FB ÖN'!$C:$C,$B13,'[1]FB ÖN'!G:G)=0,"",SUMIF('[1]FB ÖN'!$C:$C,$B13,'[1]FB ÖN'!G:G))</f>
      </c>
      <c r="H13" s="57">
        <v>2454688</v>
      </c>
      <c r="I13" s="57">
        <f>IF(SUMIF('[1]FB ÖN'!$C:$C,$B13,'[1]FB ÖN'!I:I)=0,"",SUMIF('[1]FB ÖN'!$C:$C,$B13,'[1]FB ÖN'!I:I))</f>
      </c>
      <c r="J13" s="57">
        <f>IF(SUMIF('[1]FB ÖN'!$C:$C,$B13,'[1]FB ÖN'!J:J)=0,"",SUMIF('[1]FB ÖN'!$C:$C,$B13,'[1]FB ÖN'!J:J))</f>
      </c>
      <c r="K13" s="57">
        <f>IF(SUMIF('[1]FB ÖN'!$C:$C,$B13,'[1]FB ÖN'!K:K)=0,"",SUMIF('[1]FB ÖN'!$C:$C,$B13,'[1]FB ÖN'!K:K))</f>
      </c>
      <c r="L13" s="58">
        <f t="shared" si="0"/>
        <v>2454688</v>
      </c>
      <c r="M13" s="57">
        <f>IF(B13=18010-0,'Bevételek funkció szerint'!Q84,'Kiadások funkció szerint'!M13-'Bevételek funkció szerint'!L13)+'Kiadások funkció szerint'!N13</f>
        <v>-1708294</v>
      </c>
      <c r="N13" s="57">
        <f>IF(SUMIF('[1]FB ÖN'!$C:$C,$B13,'[1]FB ÖN'!N:N)=0,"",SUMIF('[1]FB ÖN'!$C:$C,$B13,'[1]FB ÖN'!N:N))</f>
      </c>
      <c r="O13" s="57">
        <f>IF(SUMIF('[1]FB ÖN'!$C:$C,$B13,'[1]FB ÖN'!N:N)=0,"",SUMIF('[1]FB ÖN'!$C:$C,$B13,'[1]FB ÖN'!N:N))</f>
      </c>
      <c r="P13" s="57">
        <f>IF(SUMIF('[1]FB ÖN'!$C:$C,$B13,'[1]FB ÖN'!O:O)=0,"",SUMIF('[1]FB ÖN'!$C:$C,$B13,'[1]FB ÖN'!O:O))</f>
      </c>
      <c r="Q13" s="58">
        <f t="shared" si="1"/>
        <v>-1708294</v>
      </c>
      <c r="R13" s="58">
        <f t="shared" si="2"/>
        <v>746394</v>
      </c>
      <c r="S13" s="59"/>
      <c r="T13" s="57">
        <f>'Kiadások funkció szerint'!U13</f>
        <v>0</v>
      </c>
      <c r="U13" s="57">
        <f>'Kiadások funkció szerint'!V13</f>
        <v>746394</v>
      </c>
      <c r="V13" s="57">
        <f>'Kiadások funkció szerint'!W13</f>
        <v>0</v>
      </c>
      <c r="Y13" s="59">
        <f t="shared" si="3"/>
        <v>0</v>
      </c>
    </row>
    <row r="14" spans="1:25" s="92" customFormat="1" ht="15">
      <c r="A14" s="87" t="s">
        <v>49</v>
      </c>
      <c r="B14" s="129" t="str">
        <f>'Kiadások funkció szerint'!B14</f>
        <v>013350-2</v>
      </c>
      <c r="C14" s="129" t="str">
        <f>'Kiadások funkció szerint'!C14</f>
        <v>Önkormányzati vagyonnal való gazdálkodással kapcsolatos feladatok - Békési út 12. (társasház)</v>
      </c>
      <c r="D14" s="49"/>
      <c r="E14" s="57">
        <f>IF(SUMIF('[1]FB ÖN'!$C:$C,$B14,'[1]FB ÖN'!E:E)=0,"",SUMIF('[1]FB ÖN'!$C:$C,$B14,'[1]FB ÖN'!E:E))</f>
      </c>
      <c r="F14" s="57">
        <f>IF(SUMIF('[1]FB ÖN'!$C:$C,$B14,'[1]FB ÖN'!F:F)=0,"",SUMIF('[1]FB ÖN'!$C:$C,$B14,'[1]FB ÖN'!F:F))</f>
      </c>
      <c r="G14" s="57">
        <f>IF(SUMIF('[1]FB ÖN'!$C:$C,$B14,'[1]FB ÖN'!G:G)=0,"",SUMIF('[1]FB ÖN'!$C:$C,$B14,'[1]FB ÖN'!G:G))</f>
      </c>
      <c r="H14" s="57">
        <v>8102978</v>
      </c>
      <c r="I14" s="57">
        <v>41080155</v>
      </c>
      <c r="J14" s="57">
        <f>IF(SUMIF('[1]FB ÖN'!$C:$C,$B14,'[1]FB ÖN'!J:J)=0,"",SUMIF('[1]FB ÖN'!$C:$C,$B14,'[1]FB ÖN'!J:J))</f>
      </c>
      <c r="K14" s="57">
        <f>IF(SUMIF('[1]FB ÖN'!$C:$C,$B14,'[1]FB ÖN'!K:K)=0,"",SUMIF('[1]FB ÖN'!$C:$C,$B14,'[1]FB ÖN'!K:K))</f>
      </c>
      <c r="L14" s="58">
        <f t="shared" si="0"/>
        <v>49183133</v>
      </c>
      <c r="M14" s="57">
        <f>IF(B14=18010-0,'Bevételek funkció szerint'!Q85,'Kiadások funkció szerint'!M14-'Bevételek funkció szerint'!L14)+'Kiadások funkció szerint'!N14</f>
        <v>59178115</v>
      </c>
      <c r="N14" s="57">
        <f>IF(SUMIF('[1]FB ÖN'!$C:$C,$B14,'[1]FB ÖN'!N:N)=0,"",SUMIF('[1]FB ÖN'!$C:$C,$B14,'[1]FB ÖN'!N:N))</f>
      </c>
      <c r="O14" s="57">
        <f>IF(SUMIF('[1]FB ÖN'!$C:$C,$B14,'[1]FB ÖN'!N:N)=0,"",SUMIF('[1]FB ÖN'!$C:$C,$B14,'[1]FB ÖN'!N:N))</f>
      </c>
      <c r="P14" s="57">
        <f>IF(SUMIF('[1]FB ÖN'!$C:$C,$B14,'[1]FB ÖN'!O:O)=0,"",SUMIF('[1]FB ÖN'!$C:$C,$B14,'[1]FB ÖN'!O:O))</f>
      </c>
      <c r="Q14" s="58">
        <f t="shared" si="1"/>
        <v>59178115</v>
      </c>
      <c r="R14" s="58">
        <f t="shared" si="2"/>
        <v>108361248</v>
      </c>
      <c r="S14" s="59"/>
      <c r="T14" s="57">
        <f>'Kiadások funkció szerint'!U14</f>
        <v>0</v>
      </c>
      <c r="U14" s="57">
        <f>'Kiadások funkció szerint'!V14</f>
        <v>0</v>
      </c>
      <c r="V14" s="57">
        <f>'Kiadások funkció szerint'!W14</f>
        <v>108361248</v>
      </c>
      <c r="Y14" s="59">
        <f t="shared" si="3"/>
        <v>0</v>
      </c>
    </row>
    <row r="15" spans="1:25" s="92" customFormat="1" ht="15">
      <c r="A15" s="87" t="s">
        <v>52</v>
      </c>
      <c r="B15" s="129" t="str">
        <f>'Kiadások funkció szerint'!B15</f>
        <v>013350-24</v>
      </c>
      <c r="C15" s="129" t="str">
        <f>'Kiadások funkció szerint'!C15</f>
        <v>Békési u. 2. - Önkormányzati vagyonnal való gazdálkodás</v>
      </c>
      <c r="D15" s="49"/>
      <c r="E15" s="57">
        <f>IF(SUMIF('[1]FB ÖN'!$C:$C,$B15,'[1]FB ÖN'!E:E)=0,"",SUMIF('[1]FB ÖN'!$C:$C,$B15,'[1]FB ÖN'!E:E))</f>
      </c>
      <c r="F15" s="57">
        <f>IF(SUMIF('[1]FB ÖN'!$C:$C,$B15,'[1]FB ÖN'!F:F)=0,"",SUMIF('[1]FB ÖN'!$C:$C,$B15,'[1]FB ÖN'!F:F))</f>
      </c>
      <c r="G15" s="57">
        <f>IF(SUMIF('[1]FB ÖN'!$C:$C,$B15,'[1]FB ÖN'!G:G)=0,"",SUMIF('[1]FB ÖN'!$C:$C,$B15,'[1]FB ÖN'!G:G))</f>
      </c>
      <c r="H15" s="57">
        <v>3963298</v>
      </c>
      <c r="I15" s="57">
        <f>IF(SUMIF('[1]FB ÖN'!$C:$C,$B15,'[1]FB ÖN'!I:I)=0,"",SUMIF('[1]FB ÖN'!$C:$C,$B15,'[1]FB ÖN'!I:I))</f>
      </c>
      <c r="J15" s="57">
        <f>IF(SUMIF('[1]FB ÖN'!$C:$C,$B15,'[1]FB ÖN'!J:J)=0,"",SUMIF('[1]FB ÖN'!$C:$C,$B15,'[1]FB ÖN'!J:J))</f>
      </c>
      <c r="K15" s="57">
        <f>IF(SUMIF('[1]FB ÖN'!$C:$C,$B15,'[1]FB ÖN'!K:K)=0,"",SUMIF('[1]FB ÖN'!$C:$C,$B15,'[1]FB ÖN'!K:K))</f>
      </c>
      <c r="L15" s="58">
        <f t="shared" si="0"/>
        <v>3963298</v>
      </c>
      <c r="M15" s="57">
        <f>IF(B15=18010-0,'Bevételek funkció szerint'!Q86,'Kiadások funkció szerint'!M15-'Bevételek funkció szerint'!L15)+'Kiadások funkció szerint'!N15</f>
        <v>-2638426</v>
      </c>
      <c r="N15" s="57">
        <f>IF(SUMIF('[1]FB ÖN'!$C:$C,$B15,'[1]FB ÖN'!N:N)=0,"",SUMIF('[1]FB ÖN'!$C:$C,$B15,'[1]FB ÖN'!N:N))</f>
      </c>
      <c r="O15" s="57">
        <f>IF(SUMIF('[1]FB ÖN'!$C:$C,$B15,'[1]FB ÖN'!N:N)=0,"",SUMIF('[1]FB ÖN'!$C:$C,$B15,'[1]FB ÖN'!N:N))</f>
      </c>
      <c r="P15" s="57">
        <f>IF(SUMIF('[1]FB ÖN'!$C:$C,$B15,'[1]FB ÖN'!O:O)=0,"",SUMIF('[1]FB ÖN'!$C:$C,$B15,'[1]FB ÖN'!O:O))</f>
      </c>
      <c r="Q15" s="58">
        <f t="shared" si="1"/>
        <v>-2638426</v>
      </c>
      <c r="R15" s="58">
        <f t="shared" si="2"/>
        <v>1324872</v>
      </c>
      <c r="S15" s="59"/>
      <c r="T15" s="57">
        <f>'Kiadások funkció szerint'!U15</f>
        <v>0</v>
      </c>
      <c r="U15" s="57">
        <f>'Kiadások funkció szerint'!V15</f>
        <v>1324872</v>
      </c>
      <c r="V15" s="57">
        <f>'Kiadások funkció szerint'!W15</f>
        <v>0</v>
      </c>
      <c r="Y15" s="59">
        <f t="shared" si="3"/>
        <v>0</v>
      </c>
    </row>
    <row r="16" spans="1:25" s="92" customFormat="1" ht="15">
      <c r="A16" s="87" t="s">
        <v>55</v>
      </c>
      <c r="B16" s="129" t="str">
        <f>'Kiadások funkció szerint'!B16</f>
        <v>013350-3</v>
      </c>
      <c r="C16" s="129" t="str">
        <f>'Kiadások funkció szerint'!C16</f>
        <v>Önkormányzati vagyonnal való gazdálkodással kapcsolatos feladatok - Mikszáth Kálmán u. (bérlakások)</v>
      </c>
      <c r="D16" s="49"/>
      <c r="E16" s="57">
        <f>IF(SUMIF('[1]FB ÖN'!$C:$C,$B16,'[1]FB ÖN'!E:E)=0,"",SUMIF('[1]FB ÖN'!$C:$C,$B16,'[1]FB ÖN'!E:E))</f>
      </c>
      <c r="F16" s="57">
        <f>IF(SUMIF('[1]FB ÖN'!$C:$C,$B16,'[1]FB ÖN'!F:F)=0,"",SUMIF('[1]FB ÖN'!$C:$C,$B16,'[1]FB ÖN'!F:F))</f>
      </c>
      <c r="G16" s="57">
        <f>IF(SUMIF('[1]FB ÖN'!$C:$C,$B16,'[1]FB ÖN'!G:G)=0,"",SUMIF('[1]FB ÖN'!$C:$C,$B16,'[1]FB ÖN'!G:G))</f>
      </c>
      <c r="H16" s="57">
        <v>14309942</v>
      </c>
      <c r="I16" s="57">
        <f>IF(SUMIF('[1]FB ÖN'!$C:$C,$B16,'[1]FB ÖN'!I:I)=0,"",SUMIF('[1]FB ÖN'!$C:$C,$B16,'[1]FB ÖN'!I:I))</f>
      </c>
      <c r="J16" s="57">
        <f>IF(SUMIF('[1]FB ÖN'!$C:$C,$B16,'[1]FB ÖN'!J:J)=0,"",SUMIF('[1]FB ÖN'!$C:$C,$B16,'[1]FB ÖN'!J:J))</f>
      </c>
      <c r="K16" s="57">
        <f>IF(SUMIF('[1]FB ÖN'!$C:$C,$B16,'[1]FB ÖN'!K:K)=0,"",SUMIF('[1]FB ÖN'!$C:$C,$B16,'[1]FB ÖN'!K:K))</f>
      </c>
      <c r="L16" s="58">
        <f t="shared" si="0"/>
        <v>14309942</v>
      </c>
      <c r="M16" s="57">
        <f>IF(B16=18010-0,'Bevételek funkció szerint'!Q87,'Kiadások funkció szerint'!M16-'Bevételek funkció szerint'!L16)+'Kiadások funkció szerint'!N16</f>
        <v>107793182</v>
      </c>
      <c r="N16" s="57">
        <f>IF(SUMIF('[1]FB ÖN'!$C:$C,$B16,'[1]FB ÖN'!N:N)=0,"",SUMIF('[1]FB ÖN'!$C:$C,$B16,'[1]FB ÖN'!N:N))</f>
      </c>
      <c r="O16" s="57">
        <f>IF(SUMIF('[1]FB ÖN'!$C:$C,$B16,'[1]FB ÖN'!N:N)=0,"",SUMIF('[1]FB ÖN'!$C:$C,$B16,'[1]FB ÖN'!N:N))</f>
      </c>
      <c r="P16" s="57">
        <f>IF(SUMIF('[1]FB ÖN'!$C:$C,$B16,'[1]FB ÖN'!O:O)=0,"",SUMIF('[1]FB ÖN'!$C:$C,$B16,'[1]FB ÖN'!O:O))</f>
      </c>
      <c r="Q16" s="58">
        <f t="shared" si="1"/>
        <v>107793182</v>
      </c>
      <c r="R16" s="58">
        <f t="shared" si="2"/>
        <v>122103124</v>
      </c>
      <c r="S16" s="59"/>
      <c r="T16" s="57">
        <f>'Kiadások funkció szerint'!U16</f>
        <v>0</v>
      </c>
      <c r="U16" s="57">
        <f>'Kiadások funkció szerint'!V16</f>
        <v>0</v>
      </c>
      <c r="V16" s="57">
        <f>'Kiadások funkció szerint'!W16</f>
        <v>122103124</v>
      </c>
      <c r="X16" s="89"/>
      <c r="Y16" s="59">
        <f t="shared" si="3"/>
        <v>0</v>
      </c>
    </row>
    <row r="17" spans="1:25" s="92" customFormat="1" ht="15">
      <c r="A17" s="87" t="s">
        <v>58</v>
      </c>
      <c r="B17" s="129" t="str">
        <f>'Kiadások funkció szerint'!B17</f>
        <v>013350-31</v>
      </c>
      <c r="C17" s="129" t="str">
        <f>'Kiadások funkció szerint'!C17</f>
        <v>Békési u. 1/B - Önkormányzati vagyonnal való gazdálkodás</v>
      </c>
      <c r="D17" s="49"/>
      <c r="E17" s="57">
        <f>IF(SUMIF('[1]FB ÖN'!$C:$C,$B17,'[1]FB ÖN'!E:E)=0,"",SUMIF('[1]FB ÖN'!$C:$C,$B17,'[1]FB ÖN'!E:E))</f>
      </c>
      <c r="F17" s="57">
        <f>IF(SUMIF('[1]FB ÖN'!$C:$C,$B17,'[1]FB ÖN'!F:F)=0,"",SUMIF('[1]FB ÖN'!$C:$C,$B17,'[1]FB ÖN'!F:F))</f>
      </c>
      <c r="G17" s="57">
        <f>IF(SUMIF('[1]FB ÖN'!$C:$C,$B17,'[1]FB ÖN'!G:G)=0,"",SUMIF('[1]FB ÖN'!$C:$C,$B17,'[1]FB ÖN'!G:G))</f>
      </c>
      <c r="H17" s="57">
        <v>2459602</v>
      </c>
      <c r="I17" s="57">
        <f>IF(SUMIF('[1]FB ÖN'!$C:$C,$B17,'[1]FB ÖN'!I:I)=0,"",SUMIF('[1]FB ÖN'!$C:$C,$B17,'[1]FB ÖN'!I:I))</f>
      </c>
      <c r="J17" s="57">
        <f>IF(SUMIF('[1]FB ÖN'!$C:$C,$B17,'[1]FB ÖN'!J:J)=0,"",SUMIF('[1]FB ÖN'!$C:$C,$B17,'[1]FB ÖN'!J:J))</f>
      </c>
      <c r="K17" s="57">
        <f>IF(SUMIF('[1]FB ÖN'!$C:$C,$B17,'[1]FB ÖN'!K:K)=0,"",SUMIF('[1]FB ÖN'!$C:$C,$B17,'[1]FB ÖN'!K:K))</f>
      </c>
      <c r="L17" s="58">
        <f t="shared" si="0"/>
        <v>2459602</v>
      </c>
      <c r="M17" s="57">
        <f>IF(B17=18010-0,'Bevételek funkció szerint'!Q88,'Kiadások funkció szerint'!M17-'Bevételek funkció szerint'!L17)+'Kiadások funkció szerint'!N17</f>
        <v>-1588987</v>
      </c>
      <c r="N17" s="57">
        <f>IF(SUMIF('[1]FB ÖN'!$C:$C,$B17,'[1]FB ÖN'!N:N)=0,"",SUMIF('[1]FB ÖN'!$C:$C,$B17,'[1]FB ÖN'!N:N))</f>
      </c>
      <c r="O17" s="57">
        <f>IF(SUMIF('[1]FB ÖN'!$C:$C,$B17,'[1]FB ÖN'!N:N)=0,"",SUMIF('[1]FB ÖN'!$C:$C,$B17,'[1]FB ÖN'!N:N))</f>
      </c>
      <c r="P17" s="57">
        <f>IF(SUMIF('[1]FB ÖN'!$C:$C,$B17,'[1]FB ÖN'!O:O)=0,"",SUMIF('[1]FB ÖN'!$C:$C,$B17,'[1]FB ÖN'!O:O))</f>
      </c>
      <c r="Q17" s="58">
        <f t="shared" si="1"/>
        <v>-1588987</v>
      </c>
      <c r="R17" s="58">
        <f t="shared" si="2"/>
        <v>870615</v>
      </c>
      <c r="S17" s="59"/>
      <c r="T17" s="57">
        <f>'Kiadások funkció szerint'!U17</f>
        <v>0</v>
      </c>
      <c r="U17" s="57">
        <f>'Kiadások funkció szerint'!V17</f>
        <v>870615</v>
      </c>
      <c r="V17" s="57">
        <f>'Kiadások funkció szerint'!W17</f>
        <v>0</v>
      </c>
      <c r="Y17" s="59">
        <f t="shared" si="3"/>
        <v>0</v>
      </c>
    </row>
    <row r="18" spans="1:25" s="92" customFormat="1" ht="15">
      <c r="A18" s="87" t="s">
        <v>61</v>
      </c>
      <c r="B18" s="129" t="str">
        <f>'Kiadások funkció szerint'!B18</f>
        <v>013350-48</v>
      </c>
      <c r="C18" s="129" t="str">
        <f>'Kiadások funkció szerint'!C18</f>
        <v>Békési u. 5., 9-11. - Önkormányzati vagyonnal való gazdálkodás</v>
      </c>
      <c r="D18" s="49"/>
      <c r="E18" s="57">
        <f>IF(SUMIF('[1]FB ÖN'!$C:$C,$B18,'[1]FB ÖN'!E:E)=0,"",SUMIF('[1]FB ÖN'!$C:$C,$B18,'[1]FB ÖN'!E:E))</f>
      </c>
      <c r="F18" s="57">
        <f>IF(SUMIF('[1]FB ÖN'!$C:$C,$B18,'[1]FB ÖN'!F:F)=0,"",SUMIF('[1]FB ÖN'!$C:$C,$B18,'[1]FB ÖN'!F:F))</f>
      </c>
      <c r="G18" s="57">
        <f>IF(SUMIF('[1]FB ÖN'!$C:$C,$B18,'[1]FB ÖN'!G:G)=0,"",SUMIF('[1]FB ÖN'!$C:$C,$B18,'[1]FB ÖN'!G:G))</f>
      </c>
      <c r="H18" s="57">
        <v>9233355</v>
      </c>
      <c r="I18" s="57">
        <f>IF(SUMIF('[1]FB ÖN'!$C:$C,$B18,'[1]FB ÖN'!I:I)=0,"",SUMIF('[1]FB ÖN'!$C:$C,$B18,'[1]FB ÖN'!I:I))</f>
      </c>
      <c r="J18" s="57">
        <f>IF(SUMIF('[1]FB ÖN'!$C:$C,$B18,'[1]FB ÖN'!J:J)=0,"",SUMIF('[1]FB ÖN'!$C:$C,$B18,'[1]FB ÖN'!J:J))</f>
      </c>
      <c r="K18" s="57">
        <f>IF(SUMIF('[1]FB ÖN'!$C:$C,$B18,'[1]FB ÖN'!K:K)=0,"",SUMIF('[1]FB ÖN'!$C:$C,$B18,'[1]FB ÖN'!K:K))</f>
      </c>
      <c r="L18" s="58">
        <f t="shared" si="0"/>
        <v>9233355</v>
      </c>
      <c r="M18" s="57">
        <f>IF(B18=18010-0,'Bevételek funkció szerint'!Q89,'Kiadások funkció szerint'!M18-'Bevételek funkció szerint'!L18)+'Kiadások funkció szerint'!N18</f>
        <v>-6709441</v>
      </c>
      <c r="N18" s="57">
        <f>IF(SUMIF('[1]FB ÖN'!$C:$C,$B18,'[1]FB ÖN'!N:N)=0,"",SUMIF('[1]FB ÖN'!$C:$C,$B18,'[1]FB ÖN'!N:N))</f>
      </c>
      <c r="O18" s="57">
        <f>IF(SUMIF('[1]FB ÖN'!$C:$C,$B18,'[1]FB ÖN'!N:N)=0,"",SUMIF('[1]FB ÖN'!$C:$C,$B18,'[1]FB ÖN'!N:N))</f>
      </c>
      <c r="P18" s="57">
        <f>IF(SUMIF('[1]FB ÖN'!$C:$C,$B18,'[1]FB ÖN'!O:O)=0,"",SUMIF('[1]FB ÖN'!$C:$C,$B18,'[1]FB ÖN'!O:O))</f>
      </c>
      <c r="Q18" s="58">
        <f t="shared" si="1"/>
        <v>-6709441</v>
      </c>
      <c r="R18" s="58">
        <f t="shared" si="2"/>
        <v>2523914</v>
      </c>
      <c r="S18" s="59"/>
      <c r="T18" s="57">
        <f>'Kiadások funkció szerint'!U18</f>
        <v>0</v>
      </c>
      <c r="U18" s="57">
        <f>'Kiadások funkció szerint'!V18</f>
        <v>2523914</v>
      </c>
      <c r="V18" s="57">
        <f>'Kiadások funkció szerint'!W18</f>
        <v>0</v>
      </c>
      <c r="Y18" s="59">
        <f t="shared" si="3"/>
        <v>0</v>
      </c>
    </row>
    <row r="19" spans="1:25" s="92" customFormat="1" ht="15">
      <c r="A19" s="87" t="s">
        <v>337</v>
      </c>
      <c r="B19" s="129" t="str">
        <f>'Kiadások funkció szerint'!B19</f>
        <v>013350-6</v>
      </c>
      <c r="C19" s="129" t="str">
        <f>'Kiadások funkció szerint'!C19</f>
        <v>Vasúti ipari park kialakítása (TOP-1.1.1-16-BS1-2017-00001)</v>
      </c>
      <c r="D19" s="49"/>
      <c r="E19" s="57">
        <f>IF(SUMIF('[1]FB ÖN'!$C:$C,$B19,'[1]FB ÖN'!E:E)=0,"",SUMIF('[1]FB ÖN'!$C:$C,$B19,'[1]FB ÖN'!E:E))</f>
      </c>
      <c r="F19" s="57"/>
      <c r="G19" s="57">
        <f>IF(SUMIF('[1]FB ÖN'!$C:$C,$B19,'[1]FB ÖN'!G:G)=0,"",SUMIF('[1]FB ÖN'!$C:$C,$B19,'[1]FB ÖN'!G:G))</f>
      </c>
      <c r="H19" s="57">
        <f>IF(SUMIF('[1]FB ÖN'!$C:$C,$B19,'[1]FB ÖN'!H:H)=0,"",SUMIF('[1]FB ÖN'!$C:$C,$B19,'[1]FB ÖN'!H:H))</f>
      </c>
      <c r="I19" s="57">
        <f>IF(SUMIF('[1]FB ÖN'!$C:$C,$B19,'[1]FB ÖN'!I:I)=0,"",SUMIF('[1]FB ÖN'!$C:$C,$B19,'[1]FB ÖN'!I:I))</f>
      </c>
      <c r="J19" s="57">
        <f>IF(SUMIF('[1]FB ÖN'!$C:$C,$B19,'[1]FB ÖN'!J:J)=0,"",SUMIF('[1]FB ÖN'!$C:$C,$B19,'[1]FB ÖN'!J:J))</f>
      </c>
      <c r="K19" s="57">
        <f>IF(SUMIF('[1]FB ÖN'!$C:$C,$B19,'[1]FB ÖN'!K:K)=0,"",SUMIF('[1]FB ÖN'!$C:$C,$B19,'[1]FB ÖN'!K:K))</f>
      </c>
      <c r="L19" s="58">
        <f t="shared" si="0"/>
        <v>0</v>
      </c>
      <c r="M19" s="57">
        <f>IF(B19=18010-0,'Bevételek funkció szerint'!Q90,'Kiadások funkció szerint'!M19-'Bevételek funkció szerint'!L19)+'Kiadások funkció szerint'!N19</f>
        <v>2079432</v>
      </c>
      <c r="N19" s="57">
        <f>IF(SUMIF('[1]FB ÖN'!$C:$C,$B19,'[1]FB ÖN'!N:N)=0,"",SUMIF('[1]FB ÖN'!$C:$C,$B19,'[1]FB ÖN'!N:N))</f>
      </c>
      <c r="O19" s="57">
        <f>IF(SUMIF('[1]FB ÖN'!$C:$C,$B19,'[1]FB ÖN'!N:N)=0,"",SUMIF('[1]FB ÖN'!$C:$C,$B19,'[1]FB ÖN'!N:N))</f>
      </c>
      <c r="P19" s="57">
        <f>IF(SUMIF('[1]FB ÖN'!$C:$C,$B19,'[1]FB ÖN'!O:O)=0,"",SUMIF('[1]FB ÖN'!$C:$C,$B19,'[1]FB ÖN'!O:O))</f>
      </c>
      <c r="Q19" s="58">
        <f t="shared" si="1"/>
        <v>2079432</v>
      </c>
      <c r="R19" s="58">
        <f t="shared" si="2"/>
        <v>2079432</v>
      </c>
      <c r="S19" s="59"/>
      <c r="T19" s="57">
        <f>'Kiadások funkció szerint'!U19</f>
        <v>0</v>
      </c>
      <c r="U19" s="57">
        <f>'Kiadások funkció szerint'!V19</f>
        <v>2079432</v>
      </c>
      <c r="V19" s="57">
        <f>'Kiadások funkció szerint'!W19</f>
        <v>0</v>
      </c>
      <c r="Y19" s="59">
        <f t="shared" si="3"/>
        <v>0</v>
      </c>
    </row>
    <row r="20" spans="1:25" s="92" customFormat="1" ht="15">
      <c r="A20" s="87" t="s">
        <v>338</v>
      </c>
      <c r="B20" s="129" t="str">
        <f>'Kiadások funkció szerint'!B20</f>
        <v>013350-62</v>
      </c>
      <c r="C20" s="129" t="str">
        <f>'Kiadások funkció szerint'!C20</f>
        <v>Békési u. 7. - Önkormányzati vagyonnal való gazdálkodás</v>
      </c>
      <c r="D20" s="49"/>
      <c r="E20" s="57">
        <f>IF(SUMIF('[1]FB ÖN'!$C:$C,$B20,'[1]FB ÖN'!E:E)=0,"",SUMIF('[1]FB ÖN'!$C:$C,$B20,'[1]FB ÖN'!E:E))</f>
      </c>
      <c r="F20" s="57">
        <f>IF(SUMIF('[1]FB ÖN'!$C:$C,$B20,'[1]FB ÖN'!F:F)=0,"",SUMIF('[1]FB ÖN'!$C:$C,$B20,'[1]FB ÖN'!F:F))</f>
      </c>
      <c r="G20" s="57">
        <f>IF(SUMIF('[1]FB ÖN'!$C:$C,$B20,'[1]FB ÖN'!G:G)=0,"",SUMIF('[1]FB ÖN'!$C:$C,$B20,'[1]FB ÖN'!G:G))</f>
      </c>
      <c r="H20" s="57">
        <v>4773905</v>
      </c>
      <c r="I20" s="57">
        <f>IF(SUMIF('[1]FB ÖN'!$C:$C,$B20,'[1]FB ÖN'!I:I)=0,"",SUMIF('[1]FB ÖN'!$C:$C,$B20,'[1]FB ÖN'!I:I))</f>
      </c>
      <c r="J20" s="57">
        <f>IF(SUMIF('[1]FB ÖN'!$C:$C,$B20,'[1]FB ÖN'!J:J)=0,"",SUMIF('[1]FB ÖN'!$C:$C,$B20,'[1]FB ÖN'!J:J))</f>
      </c>
      <c r="K20" s="57">
        <f>IF(SUMIF('[1]FB ÖN'!$C:$C,$B20,'[1]FB ÖN'!K:K)=0,"",SUMIF('[1]FB ÖN'!$C:$C,$B20,'[1]FB ÖN'!K:K))</f>
      </c>
      <c r="L20" s="58">
        <f t="shared" si="0"/>
        <v>4773905</v>
      </c>
      <c r="M20" s="57">
        <f>IF(B20=18010-0,'Bevételek funkció szerint'!Q91,'Kiadások funkció szerint'!M20-'Bevételek funkció szerint'!L20)+'Kiadások funkció szerint'!N20</f>
        <v>-3904913</v>
      </c>
      <c r="N20" s="57">
        <f>IF(SUMIF('[1]FB ÖN'!$C:$C,$B20,'[1]FB ÖN'!N:N)=0,"",SUMIF('[1]FB ÖN'!$C:$C,$B20,'[1]FB ÖN'!N:N))</f>
      </c>
      <c r="O20" s="57">
        <f>IF(SUMIF('[1]FB ÖN'!$C:$C,$B20,'[1]FB ÖN'!N:N)=0,"",SUMIF('[1]FB ÖN'!$C:$C,$B20,'[1]FB ÖN'!N:N))</f>
      </c>
      <c r="P20" s="57">
        <f>IF(SUMIF('[1]FB ÖN'!$C:$C,$B20,'[1]FB ÖN'!O:O)=0,"",SUMIF('[1]FB ÖN'!$C:$C,$B20,'[1]FB ÖN'!O:O))</f>
      </c>
      <c r="Q20" s="58">
        <f t="shared" si="1"/>
        <v>-3904913</v>
      </c>
      <c r="R20" s="58">
        <f t="shared" si="2"/>
        <v>868992</v>
      </c>
      <c r="S20" s="59"/>
      <c r="T20" s="57">
        <f>'Kiadások funkció szerint'!U20</f>
        <v>0</v>
      </c>
      <c r="U20" s="57">
        <f>'Kiadások funkció szerint'!V20</f>
        <v>868992</v>
      </c>
      <c r="V20" s="57">
        <f>'Kiadások funkció szerint'!W20</f>
        <v>0</v>
      </c>
      <c r="Y20" s="59">
        <f t="shared" si="3"/>
        <v>0</v>
      </c>
    </row>
    <row r="21" spans="1:25" s="92" customFormat="1" ht="15">
      <c r="A21" s="87" t="s">
        <v>339</v>
      </c>
      <c r="B21" s="129" t="str">
        <f>'Kiadások funkció szerint'!B21</f>
        <v>013350-7</v>
      </c>
      <c r="C21" s="129" t="str">
        <f>'Kiadások funkció szerint'!C21</f>
        <v>Állati hulladék lerakó telep</v>
      </c>
      <c r="D21" s="49"/>
      <c r="E21" s="57">
        <f>IF(SUMIF('[1]FB ÖN'!$C:$C,$B21,'[1]FB ÖN'!E:E)=0,"",SUMIF('[1]FB ÖN'!$C:$C,$B21,'[1]FB ÖN'!E:E))</f>
      </c>
      <c r="F21" s="57">
        <f>IF(SUMIF('[1]FB ÖN'!$C:$C,$B21,'[1]FB ÖN'!F:F)=0,"",SUMIF('[1]FB ÖN'!$C:$C,$B21,'[1]FB ÖN'!F:F))</f>
      </c>
      <c r="G21" s="57">
        <f>IF(SUMIF('[1]FB ÖN'!$C:$C,$B21,'[1]FB ÖN'!G:G)=0,"",SUMIF('[1]FB ÖN'!$C:$C,$B21,'[1]FB ÖN'!G:G))</f>
      </c>
      <c r="H21" s="57">
        <f>IF(SUMIF('[1]FB ÖN'!$C:$C,$B21,'[1]FB ÖN'!H:H)=0,"",SUMIF('[1]FB ÖN'!$C:$C,$B21,'[1]FB ÖN'!H:H))</f>
      </c>
      <c r="I21" s="57">
        <f>IF(SUMIF('[1]FB ÖN'!$C:$C,$B21,'[1]FB ÖN'!I:I)=0,"",SUMIF('[1]FB ÖN'!$C:$C,$B21,'[1]FB ÖN'!I:I))</f>
      </c>
      <c r="J21" s="57">
        <f>IF(SUMIF('[1]FB ÖN'!$C:$C,$B21,'[1]FB ÖN'!J:J)=0,"",SUMIF('[1]FB ÖN'!$C:$C,$B21,'[1]FB ÖN'!J:J))</f>
      </c>
      <c r="K21" s="57">
        <f>IF(SUMIF('[1]FB ÖN'!$C:$C,$B21,'[1]FB ÖN'!K:K)=0,"",SUMIF('[1]FB ÖN'!$C:$C,$B21,'[1]FB ÖN'!K:K))</f>
      </c>
      <c r="L21" s="58">
        <f t="shared" si="0"/>
        <v>0</v>
      </c>
      <c r="M21" s="57">
        <f>IF(B21=18010-0,'Bevételek funkció szerint'!Q92,'Kiadások funkció szerint'!M21-'Bevételek funkció szerint'!L21)+'Kiadások funkció szerint'!N21</f>
        <v>1686476</v>
      </c>
      <c r="N21" s="57">
        <f>IF(SUMIF('[1]FB ÖN'!$C:$C,$B21,'[1]FB ÖN'!N:N)=0,"",SUMIF('[1]FB ÖN'!$C:$C,$B21,'[1]FB ÖN'!N:N))</f>
      </c>
      <c r="O21" s="57">
        <f>IF(SUMIF('[1]FB ÖN'!$C:$C,$B21,'[1]FB ÖN'!N:N)=0,"",SUMIF('[1]FB ÖN'!$C:$C,$B21,'[1]FB ÖN'!N:N))</f>
      </c>
      <c r="P21" s="57">
        <f>IF(SUMIF('[1]FB ÖN'!$C:$C,$B21,'[1]FB ÖN'!O:O)=0,"",SUMIF('[1]FB ÖN'!$C:$C,$B21,'[1]FB ÖN'!O:O))</f>
      </c>
      <c r="Q21" s="58">
        <f t="shared" si="1"/>
        <v>1686476</v>
      </c>
      <c r="R21" s="58">
        <f t="shared" si="2"/>
        <v>1686476</v>
      </c>
      <c r="S21" s="59"/>
      <c r="T21" s="57">
        <f>'Kiadások funkció szerint'!U21</f>
        <v>0</v>
      </c>
      <c r="U21" s="57">
        <f>'Kiadások funkció szerint'!V21</f>
        <v>0</v>
      </c>
      <c r="V21" s="57">
        <f>'Kiadások funkció szerint'!W21</f>
        <v>1686476</v>
      </c>
      <c r="Y21" s="59">
        <f t="shared" si="3"/>
        <v>0</v>
      </c>
    </row>
    <row r="22" spans="1:25" s="92" customFormat="1" ht="15">
      <c r="A22" s="87" t="s">
        <v>340</v>
      </c>
      <c r="B22" s="129" t="str">
        <f>'Kiadások funkció szerint'!B22</f>
        <v>013350-8</v>
      </c>
      <c r="C22" s="129" t="str">
        <f>'Kiadások funkció szerint'!C22</f>
        <v>Ipari terület kialakítása (TOP-1.1.1-15-BS1-2016-00013)</v>
      </c>
      <c r="D22" s="49"/>
      <c r="E22" s="57">
        <f>IF(SUMIF('[1]FB ÖN'!$C:$C,$B22,'[1]FB ÖN'!E:E)=0,"",SUMIF('[1]FB ÖN'!$C:$C,$B22,'[1]FB ÖN'!E:E))</f>
      </c>
      <c r="F22" s="57">
        <f>IF(SUMIF('[1]FB ÖN'!$C:$C,$B22,'[1]FB ÖN'!F:F)=0,"",SUMIF('[1]FB ÖN'!$C:$C,$B22,'[1]FB ÖN'!F:F))</f>
      </c>
      <c r="G22" s="57">
        <f>IF(SUMIF('[1]FB ÖN'!$C:$C,$B22,'[1]FB ÖN'!G:G)=0,"",SUMIF('[1]FB ÖN'!$C:$C,$B22,'[1]FB ÖN'!G:G))</f>
      </c>
      <c r="H22" s="57">
        <f>IF(SUMIF('[1]FB ÖN'!$C:$C,$B22,'[1]FB ÖN'!H:H)=0,"",SUMIF('[1]FB ÖN'!$C:$C,$B22,'[1]FB ÖN'!H:H))</f>
      </c>
      <c r="I22" s="57">
        <f>IF(SUMIF('[1]FB ÖN'!$C:$C,$B22,'[1]FB ÖN'!I:I)=0,"",SUMIF('[1]FB ÖN'!$C:$C,$B22,'[1]FB ÖN'!I:I))</f>
      </c>
      <c r="J22" s="57">
        <f>IF(SUMIF('[1]FB ÖN'!$C:$C,$B22,'[1]FB ÖN'!J:J)=0,"",SUMIF('[1]FB ÖN'!$C:$C,$B22,'[1]FB ÖN'!J:J))</f>
      </c>
      <c r="K22" s="57">
        <f>IF(SUMIF('[1]FB ÖN'!$C:$C,$B22,'[1]FB ÖN'!K:K)=0,"",SUMIF('[1]FB ÖN'!$C:$C,$B22,'[1]FB ÖN'!K:K))</f>
      </c>
      <c r="L22" s="58">
        <f t="shared" si="0"/>
        <v>0</v>
      </c>
      <c r="M22" s="57">
        <f>IF(B22=18010-0,'Bevételek funkció szerint'!Q93,'Kiadások funkció szerint'!M22-'Bevételek funkció szerint'!L22)+'Kiadások funkció szerint'!N22</f>
        <v>9388125</v>
      </c>
      <c r="N22" s="57">
        <f>IF(SUMIF('[1]FB ÖN'!$C:$C,$B22,'[1]FB ÖN'!N:N)=0,"",SUMIF('[1]FB ÖN'!$C:$C,$B22,'[1]FB ÖN'!N:N))</f>
      </c>
      <c r="O22" s="57">
        <f>IF(SUMIF('[1]FB ÖN'!$C:$C,$B22,'[1]FB ÖN'!N:N)=0,"",SUMIF('[1]FB ÖN'!$C:$C,$B22,'[1]FB ÖN'!N:N))</f>
      </c>
      <c r="P22" s="57">
        <f>IF(SUMIF('[1]FB ÖN'!$C:$C,$B22,'[1]FB ÖN'!O:O)=0,"",SUMIF('[1]FB ÖN'!$C:$C,$B22,'[1]FB ÖN'!O:O))</f>
      </c>
      <c r="Q22" s="58">
        <f t="shared" si="1"/>
        <v>9388125</v>
      </c>
      <c r="R22" s="58">
        <f t="shared" si="2"/>
        <v>9388125</v>
      </c>
      <c r="S22" s="59"/>
      <c r="T22" s="57">
        <f>'Kiadások funkció szerint'!U22</f>
        <v>0</v>
      </c>
      <c r="U22" s="57">
        <f>'Kiadások funkció szerint'!V22</f>
        <v>9388125</v>
      </c>
      <c r="V22" s="57">
        <f>'Kiadások funkció szerint'!W22</f>
        <v>0</v>
      </c>
      <c r="Y22" s="59">
        <f t="shared" si="3"/>
        <v>0</v>
      </c>
    </row>
    <row r="23" spans="1:25" s="92" customFormat="1" ht="15">
      <c r="A23" s="87" t="s">
        <v>341</v>
      </c>
      <c r="B23" s="129" t="str">
        <f>'Kiadások funkció szerint'!B23</f>
        <v>013350-93</v>
      </c>
      <c r="C23" s="129" t="str">
        <f>'Kiadások funkció szerint'!C23</f>
        <v>Szétszórt lakás nem szociális célú bérbeadása - Önkormányzati vagyonnal való gazdálkodás</v>
      </c>
      <c r="D23" s="49"/>
      <c r="E23" s="57">
        <f>IF(SUMIF('[1]FB ÖN'!$C:$C,$B23,'[1]FB ÖN'!E:E)=0,"",SUMIF('[1]FB ÖN'!$C:$C,$B23,'[1]FB ÖN'!E:E))</f>
      </c>
      <c r="F23" s="57">
        <f>IF(SUMIF('[1]FB ÖN'!$C:$C,$B23,'[1]FB ÖN'!F:F)=0,"",SUMIF('[1]FB ÖN'!$C:$C,$B23,'[1]FB ÖN'!F:F))</f>
      </c>
      <c r="G23" s="57">
        <f>IF(SUMIF('[1]FB ÖN'!$C:$C,$B23,'[1]FB ÖN'!G:G)=0,"",SUMIF('[1]FB ÖN'!$C:$C,$B23,'[1]FB ÖN'!G:G))</f>
      </c>
      <c r="H23" s="57">
        <v>4758446</v>
      </c>
      <c r="I23" s="57">
        <f>IF(SUMIF('[1]FB ÖN'!$C:$C,$B23,'[1]FB ÖN'!I:I)=0,"",SUMIF('[1]FB ÖN'!$C:$C,$B23,'[1]FB ÖN'!I:I))</f>
      </c>
      <c r="J23" s="57">
        <f>IF(SUMIF('[1]FB ÖN'!$C:$C,$B23,'[1]FB ÖN'!J:J)=0,"",SUMIF('[1]FB ÖN'!$C:$C,$B23,'[1]FB ÖN'!J:J))</f>
      </c>
      <c r="K23" s="57">
        <f>IF(SUMIF('[1]FB ÖN'!$C:$C,$B23,'[1]FB ÖN'!K:K)=0,"",SUMIF('[1]FB ÖN'!$C:$C,$B23,'[1]FB ÖN'!K:K))</f>
      </c>
      <c r="L23" s="58">
        <f t="shared" si="0"/>
        <v>4758446</v>
      </c>
      <c r="M23" s="57">
        <f>IF(B23=18010-0,'Bevételek funkció szerint'!Q94,'Kiadások funkció szerint'!M23-'Bevételek funkció szerint'!L23)+'Kiadások funkció szerint'!N23</f>
        <v>3019651</v>
      </c>
      <c r="N23" s="57">
        <f>IF(SUMIF('[1]FB ÖN'!$C:$C,$B23,'[1]FB ÖN'!N:N)=0,"",SUMIF('[1]FB ÖN'!$C:$C,$B23,'[1]FB ÖN'!N:N))</f>
      </c>
      <c r="O23" s="57">
        <f>IF(SUMIF('[1]FB ÖN'!$C:$C,$B23,'[1]FB ÖN'!N:N)=0,"",SUMIF('[1]FB ÖN'!$C:$C,$B23,'[1]FB ÖN'!N:N))</f>
      </c>
      <c r="P23" s="57">
        <f>IF(SUMIF('[1]FB ÖN'!$C:$C,$B23,'[1]FB ÖN'!O:O)=0,"",SUMIF('[1]FB ÖN'!$C:$C,$B23,'[1]FB ÖN'!O:O))</f>
      </c>
      <c r="Q23" s="58">
        <f t="shared" si="1"/>
        <v>3019651</v>
      </c>
      <c r="R23" s="58">
        <f t="shared" si="2"/>
        <v>7778097</v>
      </c>
      <c r="S23" s="59"/>
      <c r="T23" s="57">
        <f>'Kiadások funkció szerint'!U23</f>
        <v>0</v>
      </c>
      <c r="U23" s="57">
        <f>'Kiadások funkció szerint'!V23</f>
        <v>7778097</v>
      </c>
      <c r="V23" s="57">
        <f>'Kiadások funkció szerint'!W23</f>
        <v>0</v>
      </c>
      <c r="Y23" s="59">
        <f t="shared" si="3"/>
        <v>0</v>
      </c>
    </row>
    <row r="24" spans="1:25" s="92" customFormat="1" ht="15">
      <c r="A24" s="87" t="s">
        <v>342</v>
      </c>
      <c r="B24" s="129" t="str">
        <f>'Kiadások funkció szerint'!B24</f>
        <v>013370-0</v>
      </c>
      <c r="C24" s="129" t="str">
        <f>'Kiadások funkció szerint'!C24</f>
        <v>ASP központhoz való csatlakozás (KÖFOP-1.2.1-VEKOP-16-2017-01106)</v>
      </c>
      <c r="D24" s="49"/>
      <c r="E24" s="57">
        <f>IF(SUMIF('[1]FB ÖN'!$C:$C,$B24,'[1]FB ÖN'!E:E)=0,"",SUMIF('[1]FB ÖN'!$C:$C,$B24,'[1]FB ÖN'!E:E))</f>
      </c>
      <c r="F24" s="57">
        <f>IF(SUMIF('[1]FB ÖN'!$C:$C,$B24,'[1]FB ÖN'!F:F)=0,"",SUMIF('[1]FB ÖN'!$C:$C,$B24,'[1]FB ÖN'!F:F))</f>
      </c>
      <c r="G24" s="57">
        <f>IF(SUMIF('[1]FB ÖN'!$C:$C,$B24,'[1]FB ÖN'!G:G)=0,"",SUMIF('[1]FB ÖN'!$C:$C,$B24,'[1]FB ÖN'!G:G))</f>
      </c>
      <c r="H24" s="57">
        <f>IF(SUMIF('[1]FB ÖN'!$C:$C,$B24,'[1]FB ÖN'!H:H)=0,"",SUMIF('[1]FB ÖN'!$C:$C,$B24,'[1]FB ÖN'!H:H))</f>
      </c>
      <c r="I24" s="57">
        <f>IF(SUMIF('[1]FB ÖN'!$C:$C,$B24,'[1]FB ÖN'!I:I)=0,"",SUMIF('[1]FB ÖN'!$C:$C,$B24,'[1]FB ÖN'!I:I))</f>
      </c>
      <c r="J24" s="57">
        <f>IF(SUMIF('[1]FB ÖN'!$C:$C,$B24,'[1]FB ÖN'!J:J)=0,"",SUMIF('[1]FB ÖN'!$C:$C,$B24,'[1]FB ÖN'!J:J))</f>
      </c>
      <c r="K24" s="57">
        <f>IF(SUMIF('[1]FB ÖN'!$C:$C,$B24,'[1]FB ÖN'!K:K)=0,"",SUMIF('[1]FB ÖN'!$C:$C,$B24,'[1]FB ÖN'!K:K))</f>
      </c>
      <c r="L24" s="58">
        <f t="shared" si="0"/>
        <v>0</v>
      </c>
      <c r="M24" s="57">
        <f>IF(B24=18010-0,'Bevételek funkció szerint'!Q95,'Kiadások funkció szerint'!M24-'Bevételek funkció szerint'!L24)+'Kiadások funkció szerint'!N24</f>
        <v>6569774</v>
      </c>
      <c r="N24" s="57">
        <f>IF(SUMIF('[1]FB ÖN'!$C:$C,$B24,'[1]FB ÖN'!N:N)=0,"",SUMIF('[1]FB ÖN'!$C:$C,$B24,'[1]FB ÖN'!N:N))</f>
      </c>
      <c r="O24" s="57">
        <f>IF(SUMIF('[1]FB ÖN'!$C:$C,$B24,'[1]FB ÖN'!N:N)=0,"",SUMIF('[1]FB ÖN'!$C:$C,$B24,'[1]FB ÖN'!N:N))</f>
      </c>
      <c r="P24" s="57">
        <f>IF(SUMIF('[1]FB ÖN'!$C:$C,$B24,'[1]FB ÖN'!O:O)=0,"",SUMIF('[1]FB ÖN'!$C:$C,$B24,'[1]FB ÖN'!O:O))</f>
      </c>
      <c r="Q24" s="58">
        <f t="shared" si="1"/>
        <v>6569774</v>
      </c>
      <c r="R24" s="58">
        <f t="shared" si="2"/>
        <v>6569774</v>
      </c>
      <c r="S24" s="59"/>
      <c r="T24" s="57">
        <f>'Kiadások funkció szerint'!U24</f>
        <v>0</v>
      </c>
      <c r="U24" s="57">
        <f>'Kiadások funkció szerint'!V24</f>
        <v>6569774</v>
      </c>
      <c r="V24" s="57">
        <f>'Kiadások funkció szerint'!W24</f>
        <v>0</v>
      </c>
      <c r="Y24" s="59">
        <f t="shared" si="3"/>
        <v>0</v>
      </c>
    </row>
    <row r="25" spans="1:25" s="92" customFormat="1" ht="15">
      <c r="A25" s="87" t="s">
        <v>343</v>
      </c>
      <c r="B25" s="129" t="str">
        <f>'Kiadások funkció szerint'!B25</f>
        <v>018010-0</v>
      </c>
      <c r="C25" s="129" t="str">
        <f>'Kiadások funkció szerint'!C25</f>
        <v>Önkormányzatok elszámolásai a központi költségvetéssel</v>
      </c>
      <c r="D25" s="49"/>
      <c r="E25" s="57">
        <v>821179637</v>
      </c>
      <c r="F25" s="57">
        <v>25977458</v>
      </c>
      <c r="G25" s="57">
        <f>IF(SUMIF('[1]FB ÖN'!$C:$C,$B25,'[1]FB ÖN'!G:G)=0,"",SUMIF('[1]FB ÖN'!$C:$C,$B25,'[1]FB ÖN'!G:G))</f>
      </c>
      <c r="H25" s="57">
        <f>IF(SUMIF('[1]FB ÖN'!$C:$C,$B25,'[1]FB ÖN'!H:H)=0,"",SUMIF('[1]FB ÖN'!$C:$C,$B25,'[1]FB ÖN'!H:H))</f>
      </c>
      <c r="I25" s="57">
        <f>IF(SUMIF('[1]FB ÖN'!$C:$C,$B25,'[1]FB ÖN'!I:I)=0,"",SUMIF('[1]FB ÖN'!$C:$C,$B25,'[1]FB ÖN'!I:I))</f>
      </c>
      <c r="J25" s="57">
        <f>IF(SUMIF('[1]FB ÖN'!$C:$C,$B25,'[1]FB ÖN'!J:J)=0,"",SUMIF('[1]FB ÖN'!$C:$C,$B25,'[1]FB ÖN'!J:J))</f>
      </c>
      <c r="K25" s="57">
        <f>IF(SUMIF('[1]FB ÖN'!$C:$C,$B25,'[1]FB ÖN'!K:K)=0,"",SUMIF('[1]FB ÖN'!$C:$C,$B25,'[1]FB ÖN'!K:K))</f>
      </c>
      <c r="L25" s="58">
        <f t="shared" si="0"/>
        <v>847157095</v>
      </c>
      <c r="M25" s="57">
        <f>IF(B25=18010-0,'Bevételek funkció szerint'!Q96,'Kiadások funkció szerint'!M25-'Bevételek funkció szerint'!L25)+'Kiadások funkció szerint'!N25</f>
        <v>-817791813</v>
      </c>
      <c r="N25" s="57">
        <f>IF(SUMIF('[1]FB ÖN'!$C:$C,$B25,'[1]FB ÖN'!N:N)=0,"",SUMIF('[1]FB ÖN'!$C:$C,$B25,'[1]FB ÖN'!N:N))</f>
      </c>
      <c r="O25" s="57">
        <f>IF(SUMIF('[1]FB ÖN'!$C:$C,$B25,'[1]FB ÖN'!N:N)=0,"",SUMIF('[1]FB ÖN'!$C:$C,$B25,'[1]FB ÖN'!N:N))</f>
      </c>
      <c r="P25" s="57">
        <f>IF(SUMIF('[1]FB ÖN'!$C:$C,$B25,'[1]FB ÖN'!O:O)=0,"",SUMIF('[1]FB ÖN'!$C:$C,$B25,'[1]FB ÖN'!O:O))</f>
      </c>
      <c r="Q25" s="58">
        <f t="shared" si="1"/>
        <v>-817791813</v>
      </c>
      <c r="R25" s="58">
        <f t="shared" si="2"/>
        <v>29365282</v>
      </c>
      <c r="S25" s="59"/>
      <c r="T25" s="57">
        <f>'Kiadások funkció szerint'!U25</f>
        <v>0</v>
      </c>
      <c r="U25" s="57">
        <f>'Kiadások funkció szerint'!V25</f>
        <v>29365282</v>
      </c>
      <c r="V25" s="57">
        <f>'Kiadások funkció szerint'!W25</f>
        <v>0</v>
      </c>
      <c r="Y25" s="59">
        <f t="shared" si="3"/>
        <v>0</v>
      </c>
    </row>
    <row r="26" spans="1:25" s="92" customFormat="1" ht="15">
      <c r="A26" s="87" t="s">
        <v>344</v>
      </c>
      <c r="B26" s="129" t="str">
        <f>'Kiadások funkció szerint'!B26</f>
        <v>018030-0</v>
      </c>
      <c r="C26" s="129" t="str">
        <f>'Kiadások funkció szerint'!C26</f>
        <v>Támogatási célú finanszírozási műveletek</v>
      </c>
      <c r="D26" s="49"/>
      <c r="E26" s="57">
        <f>IF(SUMIF('[1]FB ÖN'!$C:$C,$B26,'[1]FB ÖN'!E:E)=0,"",SUMIF('[1]FB ÖN'!$C:$C,$B26,'[1]FB ÖN'!E:E))</f>
      </c>
      <c r="F26" s="57">
        <f>IF(SUMIF('[1]FB ÖN'!$C:$C,$B26,'[1]FB ÖN'!F:F)=0,"",SUMIF('[1]FB ÖN'!$C:$C,$B26,'[1]FB ÖN'!F:F))</f>
      </c>
      <c r="G26" s="57">
        <f>IF(SUMIF('[1]FB ÖN'!$C:$C,$B26,'[1]FB ÖN'!G:G)=0,"",SUMIF('[1]FB ÖN'!$C:$C,$B26,'[1]FB ÖN'!G:G))</f>
      </c>
      <c r="H26" s="57">
        <f>IF(SUMIF('[1]FB ÖN'!$C:$C,$B26,'[1]FB ÖN'!H:H)=0,"",SUMIF('[1]FB ÖN'!$C:$C,$B26,'[1]FB ÖN'!H:H))</f>
      </c>
      <c r="I26" s="57">
        <f>IF(SUMIF('[1]FB ÖN'!$C:$C,$B26,'[1]FB ÖN'!I:I)=0,"",SUMIF('[1]FB ÖN'!$C:$C,$B26,'[1]FB ÖN'!I:I))</f>
      </c>
      <c r="J26" s="57">
        <f>IF(SUMIF('[1]FB ÖN'!$C:$C,$B26,'[1]FB ÖN'!J:J)=0,"",SUMIF('[1]FB ÖN'!$C:$C,$B26,'[1]FB ÖN'!J:J))</f>
      </c>
      <c r="K26" s="57">
        <f>IF(SUMIF('[1]FB ÖN'!$C:$C,$B26,'[1]FB ÖN'!K:K)=0,"",SUMIF('[1]FB ÖN'!$C:$C,$B26,'[1]FB ÖN'!K:K))</f>
      </c>
      <c r="L26" s="58">
        <f t="shared" si="0"/>
        <v>0</v>
      </c>
      <c r="M26" s="57">
        <f>829330858+1067650101-315471882+315474558</f>
        <v>1896983635</v>
      </c>
      <c r="N26" s="57">
        <f>IF(SUMIF('[1]FB ÖN'!$C:$C,$B26,'[1]FB ÖN'!N:N)=0,"",SUMIF('[1]FB ÖN'!$C:$C,$B26,'[1]FB ÖN'!N:N))</f>
      </c>
      <c r="O26" s="57">
        <f>IF(SUMIF('[1]FB ÖN'!$C:$C,$B26,'[1]FB ÖN'!N:N)=0,"",SUMIF('[1]FB ÖN'!$C:$C,$B26,'[1]FB ÖN'!N:N))</f>
      </c>
      <c r="P26" s="57">
        <f>IF(SUMIF('[1]FB ÖN'!$C:$C,$B26,'[1]FB ÖN'!O:O)=0,"",SUMIF('[1]FB ÖN'!$C:$C,$B26,'[1]FB ÖN'!O:O))</f>
      </c>
      <c r="Q26" s="58">
        <f t="shared" si="1"/>
        <v>1896983635</v>
      </c>
      <c r="R26" s="58">
        <f t="shared" si="2"/>
        <v>1896983635</v>
      </c>
      <c r="S26" s="59"/>
      <c r="T26" s="57">
        <f>'Kiadások funkció szerint'!U26</f>
        <v>0</v>
      </c>
      <c r="U26" s="57">
        <f>'Kiadások funkció szerint'!V26+1067650101</f>
        <v>1730017406</v>
      </c>
      <c r="V26" s="57">
        <f>'Kiadások funkció szerint'!W26+2676</f>
        <v>166966229</v>
      </c>
      <c r="Y26" s="59">
        <f t="shared" si="3"/>
        <v>0</v>
      </c>
    </row>
    <row r="27" spans="1:25" s="92" customFormat="1" ht="15">
      <c r="A27" s="87" t="s">
        <v>345</v>
      </c>
      <c r="B27" s="129" t="str">
        <f>'Kiadások funkció szerint'!B27</f>
        <v>031030-0</v>
      </c>
      <c r="C27" s="129" t="str">
        <f>'Kiadások funkció szerint'!C27</f>
        <v>Mezőőri őrszolgálat</v>
      </c>
      <c r="D27" s="49"/>
      <c r="E27" s="57">
        <v>6210000</v>
      </c>
      <c r="F27" s="57">
        <f>IF(SUMIF('[1]FB ÖN'!$C:$C,$B27,'[1]FB ÖN'!F:F)=0,"",SUMIF('[1]FB ÖN'!$C:$C,$B27,'[1]FB ÖN'!F:F))</f>
      </c>
      <c r="G27" s="57">
        <v>8313431</v>
      </c>
      <c r="H27" s="57">
        <f>IF(SUMIF('[1]FB ÖN'!$C:$C,$B27,'[1]FB ÖN'!H:H)=0,"",SUMIF('[1]FB ÖN'!$C:$C,$B27,'[1]FB ÖN'!H:H))</f>
      </c>
      <c r="I27" s="57">
        <f>IF(SUMIF('[1]FB ÖN'!$C:$C,$B27,'[1]FB ÖN'!I:I)=0,"",SUMIF('[1]FB ÖN'!$C:$C,$B27,'[1]FB ÖN'!I:I))</f>
      </c>
      <c r="J27" s="57"/>
      <c r="K27" s="57">
        <f>IF(SUMIF('[1]FB ÖN'!$C:$C,$B27,'[1]FB ÖN'!K:K)=0,"",SUMIF('[1]FB ÖN'!$C:$C,$B27,'[1]FB ÖN'!K:K))</f>
      </c>
      <c r="L27" s="58">
        <f t="shared" si="0"/>
        <v>14523431</v>
      </c>
      <c r="M27" s="57">
        <f>IF(B27=18010-0,'Bevételek funkció szerint'!Q98,'Kiadások funkció szerint'!M27-'Bevételek funkció szerint'!L27)+'Kiadások funkció szerint'!N27</f>
        <v>2020426</v>
      </c>
      <c r="N27" s="57">
        <f>IF(SUMIF('[1]FB ÖN'!$C:$C,$B27,'[1]FB ÖN'!N:N)=0,"",SUMIF('[1]FB ÖN'!$C:$C,$B27,'[1]FB ÖN'!N:N))</f>
      </c>
      <c r="O27" s="57">
        <f>IF(SUMIF('[1]FB ÖN'!$C:$C,$B27,'[1]FB ÖN'!N:N)=0,"",SUMIF('[1]FB ÖN'!$C:$C,$B27,'[1]FB ÖN'!N:N))</f>
      </c>
      <c r="P27" s="57">
        <f>IF(SUMIF('[1]FB ÖN'!$C:$C,$B27,'[1]FB ÖN'!O:O)=0,"",SUMIF('[1]FB ÖN'!$C:$C,$B27,'[1]FB ÖN'!O:O))</f>
      </c>
      <c r="Q27" s="58">
        <f t="shared" si="1"/>
        <v>2020426</v>
      </c>
      <c r="R27" s="58">
        <f t="shared" si="2"/>
        <v>16543857</v>
      </c>
      <c r="S27" s="59"/>
      <c r="T27" s="57">
        <f>'Kiadások funkció szerint'!U27</f>
        <v>0</v>
      </c>
      <c r="U27" s="57">
        <f>'Kiadások funkció szerint'!V27</f>
        <v>16543857</v>
      </c>
      <c r="V27" s="57">
        <f>'Kiadások funkció szerint'!W27</f>
        <v>0</v>
      </c>
      <c r="Y27" s="59">
        <f t="shared" si="3"/>
        <v>0</v>
      </c>
    </row>
    <row r="28" spans="1:25" s="92" customFormat="1" ht="15">
      <c r="A28" s="87" t="s">
        <v>346</v>
      </c>
      <c r="B28" s="129" t="str">
        <f>'Kiadások funkció szerint'!B28</f>
        <v>041233-0</v>
      </c>
      <c r="C28" s="129" t="str">
        <f>'Kiadások funkció szerint'!C28</f>
        <v>Hosszabb időtartamú közfoglalkoztatás</v>
      </c>
      <c r="D28" s="49"/>
      <c r="E28" s="57">
        <v>38867674</v>
      </c>
      <c r="F28" s="57">
        <f>IF(SUMIF('[1]FB ÖN'!$C:$C,$B28,'[1]FB ÖN'!F:F)=0,"",SUMIF('[1]FB ÖN'!$C:$C,$B28,'[1]FB ÖN'!F:F))</f>
      </c>
      <c r="G28" s="57">
        <f>IF(SUMIF('[1]FB ÖN'!$C:$C,$B28,'[1]FB ÖN'!G:G)=0,"",SUMIF('[1]FB ÖN'!$C:$C,$B28,'[1]FB ÖN'!G:G))</f>
      </c>
      <c r="H28" s="57">
        <f>IF(SUMIF('[1]FB ÖN'!$C:$C,$B28,'[1]FB ÖN'!H:H)=0,"",SUMIF('[1]FB ÖN'!$C:$C,$B28,'[1]FB ÖN'!H:H))</f>
      </c>
      <c r="I28" s="57">
        <f>IF(SUMIF('[1]FB ÖN'!$C:$C,$B28,'[1]FB ÖN'!I:I)=0,"",SUMIF('[1]FB ÖN'!$C:$C,$B28,'[1]FB ÖN'!I:I))</f>
      </c>
      <c r="J28" s="57">
        <f>IF(SUMIF('[1]FB ÖN'!$C:$C,$B28,'[1]FB ÖN'!J:J)=0,"",SUMIF('[1]FB ÖN'!$C:$C,$B28,'[1]FB ÖN'!J:J))</f>
      </c>
      <c r="K28" s="57">
        <f>IF(SUMIF('[1]FB ÖN'!$C:$C,$B28,'[1]FB ÖN'!K:K)=0,"",SUMIF('[1]FB ÖN'!$C:$C,$B28,'[1]FB ÖN'!K:K))</f>
      </c>
      <c r="L28" s="58">
        <f t="shared" si="0"/>
        <v>38867674</v>
      </c>
      <c r="M28" s="57">
        <f>IF(B28=18010-0,'Bevételek funkció szerint'!Q99,'Kiadások funkció szerint'!M28-'Bevételek funkció szerint'!L28)+'Kiadások funkció szerint'!N28</f>
        <v>78745</v>
      </c>
      <c r="N28" s="57">
        <f>IF(SUMIF('[1]FB ÖN'!$C:$C,$B28,'[1]FB ÖN'!N:N)=0,"",SUMIF('[1]FB ÖN'!$C:$C,$B28,'[1]FB ÖN'!N:N))</f>
      </c>
      <c r="O28" s="57">
        <f>IF(SUMIF('[1]FB ÖN'!$C:$C,$B28,'[1]FB ÖN'!N:N)=0,"",SUMIF('[1]FB ÖN'!$C:$C,$B28,'[1]FB ÖN'!N:N))</f>
      </c>
      <c r="P28" s="57">
        <f>IF(SUMIF('[1]FB ÖN'!$C:$C,$B28,'[1]FB ÖN'!O:O)=0,"",SUMIF('[1]FB ÖN'!$C:$C,$B28,'[1]FB ÖN'!O:O))</f>
      </c>
      <c r="Q28" s="58">
        <f t="shared" si="1"/>
        <v>78745</v>
      </c>
      <c r="R28" s="58">
        <f t="shared" si="2"/>
        <v>38946419</v>
      </c>
      <c r="S28" s="59"/>
      <c r="T28" s="57">
        <f>'Kiadások funkció szerint'!U28</f>
        <v>0</v>
      </c>
      <c r="U28" s="57">
        <f>'Kiadások funkció szerint'!V28</f>
        <v>38946419</v>
      </c>
      <c r="V28" s="57">
        <f>'Kiadások funkció szerint'!W28</f>
        <v>0</v>
      </c>
      <c r="Y28" s="59">
        <f t="shared" si="3"/>
        <v>0</v>
      </c>
    </row>
    <row r="29" spans="1:25" s="92" customFormat="1" ht="15">
      <c r="A29" s="87" t="s">
        <v>347</v>
      </c>
      <c r="B29" s="129" t="str">
        <f>'Kiadások funkció szerint'!B29</f>
        <v>041237-1</v>
      </c>
      <c r="C29" s="129" t="str">
        <f>'Kiadások funkció szerint'!C29</f>
        <v>Közfoglalkoztatási mintaprogram - mezőgazdaság</v>
      </c>
      <c r="D29" s="49"/>
      <c r="E29" s="57">
        <v>14080909</v>
      </c>
      <c r="F29" s="57">
        <v>871093</v>
      </c>
      <c r="G29" s="57"/>
      <c r="H29" s="57">
        <v>72890</v>
      </c>
      <c r="I29" s="57">
        <f>IF(SUMIF('[1]FB ÖN'!$C:$C,$B29,'[1]FB ÖN'!I:I)=0,"",SUMIF('[1]FB ÖN'!$C:$C,$B29,'[1]FB ÖN'!I:I))</f>
      </c>
      <c r="J29" s="57">
        <f>IF(SUMIF('[1]FB ÖN'!$C:$C,$B29,'[1]FB ÖN'!J:J)=0,"",SUMIF('[1]FB ÖN'!$C:$C,$B29,'[1]FB ÖN'!J:J))</f>
      </c>
      <c r="K29" s="57">
        <f>IF(SUMIF('[1]FB ÖN'!$C:$C,$B29,'[1]FB ÖN'!K:K)=0,"",SUMIF('[1]FB ÖN'!$C:$C,$B29,'[1]FB ÖN'!K:K))</f>
      </c>
      <c r="L29" s="58">
        <f t="shared" si="0"/>
        <v>15024892</v>
      </c>
      <c r="M29" s="57">
        <f>IF(B29=18010-0,'Bevételek funkció szerint'!Q100,'Kiadások funkció szerint'!M29-'Bevételek funkció szerint'!L29)+'Kiadások funkció szerint'!N29</f>
        <v>1912231</v>
      </c>
      <c r="N29" s="57">
        <f>IF(SUMIF('[1]FB ÖN'!$C:$C,$B29,'[1]FB ÖN'!N:N)=0,"",SUMIF('[1]FB ÖN'!$C:$C,$B29,'[1]FB ÖN'!N:N))</f>
      </c>
      <c r="O29" s="57">
        <f>IF(SUMIF('[1]FB ÖN'!$C:$C,$B29,'[1]FB ÖN'!N:N)=0,"",SUMIF('[1]FB ÖN'!$C:$C,$B29,'[1]FB ÖN'!N:N))</f>
      </c>
      <c r="P29" s="57">
        <f>IF(SUMIF('[1]FB ÖN'!$C:$C,$B29,'[1]FB ÖN'!O:O)=0,"",SUMIF('[1]FB ÖN'!$C:$C,$B29,'[1]FB ÖN'!O:O))</f>
      </c>
      <c r="Q29" s="58">
        <f t="shared" si="1"/>
        <v>1912231</v>
      </c>
      <c r="R29" s="58">
        <f t="shared" si="2"/>
        <v>16937123</v>
      </c>
      <c r="S29" s="59"/>
      <c r="T29" s="57">
        <f>'Kiadások funkció szerint'!U29</f>
        <v>0</v>
      </c>
      <c r="U29" s="57">
        <f>'Kiadások funkció szerint'!V29</f>
        <v>0</v>
      </c>
      <c r="V29" s="57">
        <f>'Kiadások funkció szerint'!W29</f>
        <v>16937123</v>
      </c>
      <c r="Y29" s="59">
        <f t="shared" si="3"/>
        <v>0</v>
      </c>
    </row>
    <row r="30" spans="1:25" s="92" customFormat="1" ht="15">
      <c r="A30" s="87" t="s">
        <v>348</v>
      </c>
      <c r="B30" s="129" t="str">
        <f>'Kiadások funkció szerint'!B30</f>
        <v>041237-11</v>
      </c>
      <c r="C30" s="129" t="str">
        <f>'Kiadások funkció szerint'!C30</f>
        <v>Közfoglalkoztatási mintaprogram - szociális</v>
      </c>
      <c r="D30" s="49"/>
      <c r="E30" s="57">
        <v>15376935</v>
      </c>
      <c r="F30" s="57"/>
      <c r="G30" s="57">
        <f>IF(SUMIF('[1]FB ÖN'!$C:$C,$B30,'[1]FB ÖN'!G:G)=0,"",SUMIF('[1]FB ÖN'!$C:$C,$B30,'[1]FB ÖN'!G:G))</f>
      </c>
      <c r="H30" s="57">
        <f>IF(SUMIF('[1]FB ÖN'!$C:$C,$B30,'[1]FB ÖN'!H:H)=0,"",SUMIF('[1]FB ÖN'!$C:$C,$B30,'[1]FB ÖN'!H:H))</f>
      </c>
      <c r="I30" s="57">
        <f>IF(SUMIF('[1]FB ÖN'!$C:$C,$B30,'[1]FB ÖN'!I:I)=0,"",SUMIF('[1]FB ÖN'!$C:$C,$B30,'[1]FB ÖN'!I:I))</f>
      </c>
      <c r="J30" s="57">
        <f>IF(SUMIF('[1]FB ÖN'!$C:$C,$B30,'[1]FB ÖN'!J:J)=0,"",SUMIF('[1]FB ÖN'!$C:$C,$B30,'[1]FB ÖN'!J:J))</f>
      </c>
      <c r="K30" s="57">
        <f>IF(SUMIF('[1]FB ÖN'!$C:$C,$B30,'[1]FB ÖN'!K:K)=0,"",SUMIF('[1]FB ÖN'!$C:$C,$B30,'[1]FB ÖN'!K:K))</f>
      </c>
      <c r="L30" s="58">
        <f t="shared" si="0"/>
        <v>15376935</v>
      </c>
      <c r="M30" s="57">
        <f>IF(B30=18010-0,'Bevételek funkció szerint'!Q101,'Kiadások funkció szerint'!M30-'Bevételek funkció szerint'!L30)+'Kiadások funkció szerint'!N30</f>
        <v>2602154</v>
      </c>
      <c r="N30" s="57">
        <f>IF(SUMIF('[1]FB ÖN'!$C:$C,$B30,'[1]FB ÖN'!N:N)=0,"",SUMIF('[1]FB ÖN'!$C:$C,$B30,'[1]FB ÖN'!N:N))</f>
      </c>
      <c r="O30" s="57">
        <f>IF(SUMIF('[1]FB ÖN'!$C:$C,$B30,'[1]FB ÖN'!N:N)=0,"",SUMIF('[1]FB ÖN'!$C:$C,$B30,'[1]FB ÖN'!N:N))</f>
      </c>
      <c r="P30" s="57">
        <f>IF(SUMIF('[1]FB ÖN'!$C:$C,$B30,'[1]FB ÖN'!O:O)=0,"",SUMIF('[1]FB ÖN'!$C:$C,$B30,'[1]FB ÖN'!O:O))</f>
      </c>
      <c r="Q30" s="58">
        <f t="shared" si="1"/>
        <v>2602154</v>
      </c>
      <c r="R30" s="58">
        <f t="shared" si="2"/>
        <v>17979089</v>
      </c>
      <c r="S30" s="59"/>
      <c r="T30" s="57">
        <f>'Kiadások funkció szerint'!U30</f>
        <v>0</v>
      </c>
      <c r="U30" s="57">
        <f>'Kiadások funkció szerint'!V30</f>
        <v>0</v>
      </c>
      <c r="V30" s="57">
        <f>'Kiadások funkció szerint'!W30</f>
        <v>17979089</v>
      </c>
      <c r="Y30" s="59">
        <f t="shared" si="3"/>
        <v>0</v>
      </c>
    </row>
    <row r="31" spans="1:25" s="92" customFormat="1" ht="15">
      <c r="A31" s="87" t="s">
        <v>349</v>
      </c>
      <c r="B31" s="129" t="str">
        <f>'Kiadások funkció szerint'!B31</f>
        <v>041237-6</v>
      </c>
      <c r="C31" s="129" t="str">
        <f>'Kiadások funkció szerint'!C31</f>
        <v>Mintaprogram - helyi sajátosságra épülő</v>
      </c>
      <c r="D31" s="49"/>
      <c r="E31" s="57">
        <v>19537335</v>
      </c>
      <c r="F31" s="57">
        <v>1824752</v>
      </c>
      <c r="G31" s="57">
        <f>IF(SUMIF('[1]FB ÖN'!$C:$C,$B31,'[1]FB ÖN'!G:G)=0,"",SUMIF('[1]FB ÖN'!$C:$C,$B31,'[1]FB ÖN'!G:G))</f>
      </c>
      <c r="H31" s="57">
        <v>329700</v>
      </c>
      <c r="I31" s="57">
        <f>IF(SUMIF('[1]FB ÖN'!$C:$C,$B31,'[1]FB ÖN'!I:I)=0,"",SUMIF('[1]FB ÖN'!$C:$C,$B31,'[1]FB ÖN'!I:I))</f>
      </c>
      <c r="J31" s="57">
        <f>IF(SUMIF('[1]FB ÖN'!$C:$C,$B31,'[1]FB ÖN'!J:J)=0,"",SUMIF('[1]FB ÖN'!$C:$C,$B31,'[1]FB ÖN'!J:J))</f>
      </c>
      <c r="K31" s="57">
        <f>IF(SUMIF('[1]FB ÖN'!$C:$C,$B31,'[1]FB ÖN'!K:K)=0,"",SUMIF('[1]FB ÖN'!$C:$C,$B31,'[1]FB ÖN'!K:K))</f>
      </c>
      <c r="L31" s="58">
        <f t="shared" si="0"/>
        <v>21691787</v>
      </c>
      <c r="M31" s="57">
        <f>IF(B31=18010-0,'Bevételek funkció szerint'!Q102,'Kiadások funkció szerint'!M31-'Bevételek funkció szerint'!L31)+'Kiadások funkció szerint'!N31</f>
        <v>12678203</v>
      </c>
      <c r="N31" s="57">
        <f>IF(SUMIF('[1]FB ÖN'!$C:$C,$B31,'[1]FB ÖN'!N:N)=0,"",SUMIF('[1]FB ÖN'!$C:$C,$B31,'[1]FB ÖN'!N:N))</f>
      </c>
      <c r="O31" s="57">
        <f>IF(SUMIF('[1]FB ÖN'!$C:$C,$B31,'[1]FB ÖN'!N:N)=0,"",SUMIF('[1]FB ÖN'!$C:$C,$B31,'[1]FB ÖN'!N:N))</f>
      </c>
      <c r="P31" s="57">
        <f>IF(SUMIF('[1]FB ÖN'!$C:$C,$B31,'[1]FB ÖN'!O:O)=0,"",SUMIF('[1]FB ÖN'!$C:$C,$B31,'[1]FB ÖN'!O:O))</f>
      </c>
      <c r="Q31" s="58">
        <f t="shared" si="1"/>
        <v>12678203</v>
      </c>
      <c r="R31" s="58">
        <f t="shared" si="2"/>
        <v>34369990</v>
      </c>
      <c r="S31" s="59"/>
      <c r="T31" s="57">
        <f>'Kiadások funkció szerint'!U31</f>
        <v>0</v>
      </c>
      <c r="U31" s="57">
        <f>'Kiadások funkció szerint'!V31</f>
        <v>0</v>
      </c>
      <c r="V31" s="57">
        <f>'Kiadások funkció szerint'!W31</f>
        <v>34369990</v>
      </c>
      <c r="Y31" s="59">
        <f t="shared" si="3"/>
        <v>0</v>
      </c>
    </row>
    <row r="32" spans="1:25" s="92" customFormat="1" ht="15">
      <c r="A32" s="87" t="s">
        <v>350</v>
      </c>
      <c r="B32" s="129" t="str">
        <f>'Kiadások funkció szerint'!B32</f>
        <v>041237-7</v>
      </c>
      <c r="C32" s="129" t="str">
        <f>'Kiadások funkció szerint'!C32</f>
        <v>Mintaprogram - belterületi közúthálózat javítás</v>
      </c>
      <c r="D32" s="49"/>
      <c r="E32" s="57">
        <v>361046</v>
      </c>
      <c r="F32" s="57">
        <f>IF(SUMIF('[1]FB ÖN'!$C:$C,$B32,'[1]FB ÖN'!F:F)=0,"",SUMIF('[1]FB ÖN'!$C:$C,$B32,'[1]FB ÖN'!F:F))</f>
      </c>
      <c r="G32" s="57">
        <f>IF(SUMIF('[1]FB ÖN'!$C:$C,$B32,'[1]FB ÖN'!G:G)=0,"",SUMIF('[1]FB ÖN'!$C:$C,$B32,'[1]FB ÖN'!G:G))</f>
      </c>
      <c r="H32" s="57">
        <f>IF(SUMIF('[1]FB ÖN'!$C:$C,$B32,'[1]FB ÖN'!H:H)=0,"",SUMIF('[1]FB ÖN'!$C:$C,$B32,'[1]FB ÖN'!H:H))</f>
      </c>
      <c r="I32" s="57">
        <f>IF(SUMIF('[1]FB ÖN'!$C:$C,$B32,'[1]FB ÖN'!I:I)=0,"",SUMIF('[1]FB ÖN'!$C:$C,$B32,'[1]FB ÖN'!I:I))</f>
      </c>
      <c r="J32" s="57">
        <f>IF(SUMIF('[1]FB ÖN'!$C:$C,$B32,'[1]FB ÖN'!J:J)=0,"",SUMIF('[1]FB ÖN'!$C:$C,$B32,'[1]FB ÖN'!J:J))</f>
      </c>
      <c r="K32" s="57">
        <f>IF(SUMIF('[1]FB ÖN'!$C:$C,$B32,'[1]FB ÖN'!K:K)=0,"",SUMIF('[1]FB ÖN'!$C:$C,$B32,'[1]FB ÖN'!K:K))</f>
      </c>
      <c r="L32" s="58">
        <f t="shared" si="0"/>
        <v>361046</v>
      </c>
      <c r="M32" s="57">
        <f>IF(B32=18010-0,'Bevételek funkció szerint'!Q103,'Kiadások funkció szerint'!M32-'Bevételek funkció szerint'!L32)+'Kiadások funkció szerint'!N32</f>
        <v>1165835</v>
      </c>
      <c r="N32" s="57">
        <f>IF(SUMIF('[1]FB ÖN'!$C:$C,$B32,'[1]FB ÖN'!N:N)=0,"",SUMIF('[1]FB ÖN'!$C:$C,$B32,'[1]FB ÖN'!N:N))</f>
      </c>
      <c r="O32" s="57">
        <f>IF(SUMIF('[1]FB ÖN'!$C:$C,$B32,'[1]FB ÖN'!N:N)=0,"",SUMIF('[1]FB ÖN'!$C:$C,$B32,'[1]FB ÖN'!N:N))</f>
      </c>
      <c r="P32" s="57">
        <f>IF(SUMIF('[1]FB ÖN'!$C:$C,$B32,'[1]FB ÖN'!O:O)=0,"",SUMIF('[1]FB ÖN'!$C:$C,$B32,'[1]FB ÖN'!O:O))</f>
      </c>
      <c r="Q32" s="58">
        <f t="shared" si="1"/>
        <v>1165835</v>
      </c>
      <c r="R32" s="58">
        <f t="shared" si="2"/>
        <v>1526881</v>
      </c>
      <c r="S32" s="59"/>
      <c r="T32" s="57">
        <f>'Kiadások funkció szerint'!U32</f>
        <v>0</v>
      </c>
      <c r="U32" s="57">
        <f>'Kiadások funkció szerint'!V32</f>
        <v>0</v>
      </c>
      <c r="V32" s="57">
        <f>'Kiadások funkció szerint'!W32</f>
        <v>1526881</v>
      </c>
      <c r="Y32" s="59">
        <f t="shared" si="3"/>
        <v>0</v>
      </c>
    </row>
    <row r="33" spans="1:25" s="92" customFormat="1" ht="15">
      <c r="A33" s="87" t="s">
        <v>351</v>
      </c>
      <c r="B33" s="129" t="str">
        <f>'Kiadások funkció szerint'!B33</f>
        <v>041237-8</v>
      </c>
      <c r="C33" s="129" t="str">
        <f>'Kiadások funkció szerint'!C33</f>
        <v>Mintaprogram - illegális hulladéktároló felszámolása</v>
      </c>
      <c r="D33" s="49"/>
      <c r="E33" s="57">
        <v>758280</v>
      </c>
      <c r="F33" s="57">
        <f>IF(SUMIF('[1]FB ÖN'!$C:$C,$B33,'[1]FB ÖN'!F:F)=0,"",SUMIF('[1]FB ÖN'!$C:$C,$B33,'[1]FB ÖN'!F:F))</f>
      </c>
      <c r="G33" s="57">
        <f>IF(SUMIF('[1]FB ÖN'!$C:$C,$B33,'[1]FB ÖN'!G:G)=0,"",SUMIF('[1]FB ÖN'!$C:$C,$B33,'[1]FB ÖN'!G:G))</f>
      </c>
      <c r="H33" s="57">
        <f>IF(SUMIF('[1]FB ÖN'!$C:$C,$B33,'[1]FB ÖN'!H:H)=0,"",SUMIF('[1]FB ÖN'!$C:$C,$B33,'[1]FB ÖN'!H:H))</f>
      </c>
      <c r="I33" s="57">
        <f>IF(SUMIF('[1]FB ÖN'!$C:$C,$B33,'[1]FB ÖN'!I:I)=0,"",SUMIF('[1]FB ÖN'!$C:$C,$B33,'[1]FB ÖN'!I:I))</f>
      </c>
      <c r="J33" s="57">
        <f>IF(SUMIF('[1]FB ÖN'!$C:$C,$B33,'[1]FB ÖN'!J:J)=0,"",SUMIF('[1]FB ÖN'!$C:$C,$B33,'[1]FB ÖN'!J:J))</f>
      </c>
      <c r="K33" s="57">
        <f>IF(SUMIF('[1]FB ÖN'!$C:$C,$B33,'[1]FB ÖN'!K:K)=0,"",SUMIF('[1]FB ÖN'!$C:$C,$B33,'[1]FB ÖN'!K:K))</f>
      </c>
      <c r="L33" s="58">
        <f t="shared" si="0"/>
        <v>758280</v>
      </c>
      <c r="M33" s="57">
        <f>IF(B33=18010-0,'Bevételek funkció szerint'!Q104,'Kiadások funkció szerint'!M33-'Bevételek funkció szerint'!L33)+'Kiadások funkció szerint'!N33</f>
        <v>1652839</v>
      </c>
      <c r="N33" s="57">
        <f>IF(SUMIF('[1]FB ÖN'!$C:$C,$B33,'[1]FB ÖN'!N:N)=0,"",SUMIF('[1]FB ÖN'!$C:$C,$B33,'[1]FB ÖN'!N:N))</f>
      </c>
      <c r="O33" s="57">
        <f>IF(SUMIF('[1]FB ÖN'!$C:$C,$B33,'[1]FB ÖN'!N:N)=0,"",SUMIF('[1]FB ÖN'!$C:$C,$B33,'[1]FB ÖN'!N:N))</f>
      </c>
      <c r="P33" s="57">
        <f>IF(SUMIF('[1]FB ÖN'!$C:$C,$B33,'[1]FB ÖN'!O:O)=0,"",SUMIF('[1]FB ÖN'!$C:$C,$B33,'[1]FB ÖN'!O:O))</f>
      </c>
      <c r="Q33" s="58">
        <f t="shared" si="1"/>
        <v>1652839</v>
      </c>
      <c r="R33" s="58">
        <f t="shared" si="2"/>
        <v>2411119</v>
      </c>
      <c r="S33" s="59"/>
      <c r="T33" s="57">
        <f>'Kiadások funkció szerint'!U33</f>
        <v>0</v>
      </c>
      <c r="U33" s="57">
        <f>'Kiadások funkció szerint'!V33</f>
        <v>0</v>
      </c>
      <c r="V33" s="57">
        <f>'Kiadások funkció szerint'!W33</f>
        <v>2411119</v>
      </c>
      <c r="Y33" s="59">
        <f t="shared" si="3"/>
        <v>0</v>
      </c>
    </row>
    <row r="34" spans="1:25" s="92" customFormat="1" ht="15">
      <c r="A34" s="87" t="s">
        <v>352</v>
      </c>
      <c r="B34" s="129" t="str">
        <f>'Kiadások funkció szerint'!B34</f>
        <v>042120-0</v>
      </c>
      <c r="C34" s="129" t="str">
        <f>'Kiadások funkció szerint'!C34</f>
        <v>Falugondnoki szolgálat. tanyaprogram TP-1-2013</v>
      </c>
      <c r="D34" s="49"/>
      <c r="E34" s="57">
        <f>IF(SUMIF('[1]FB ÖN'!$C:$C,$B34,'[1]FB ÖN'!E:E)=0,"",SUMIF('[1]FB ÖN'!$C:$C,$B34,'[1]FB ÖN'!E:E))</f>
      </c>
      <c r="F34" s="57">
        <v>1958186</v>
      </c>
      <c r="G34" s="57">
        <f>IF(SUMIF('[1]FB ÖN'!$C:$C,$B34,'[1]FB ÖN'!G:G)=0,"",SUMIF('[1]FB ÖN'!$C:$C,$B34,'[1]FB ÖN'!G:G))</f>
      </c>
      <c r="H34" s="57">
        <f>IF(SUMIF('[1]FB ÖN'!$C:$C,$B34,'[1]FB ÖN'!H:H)=0,"",SUMIF('[1]FB ÖN'!$C:$C,$B34,'[1]FB ÖN'!H:H))</f>
      </c>
      <c r="I34" s="57">
        <f>IF(SUMIF('[1]FB ÖN'!$C:$C,$B34,'[1]FB ÖN'!I:I)=0,"",SUMIF('[1]FB ÖN'!$C:$C,$B34,'[1]FB ÖN'!I:I))</f>
      </c>
      <c r="J34" s="57">
        <f>IF(SUMIF('[1]FB ÖN'!$C:$C,$B34,'[1]FB ÖN'!J:J)=0,"",SUMIF('[1]FB ÖN'!$C:$C,$B34,'[1]FB ÖN'!J:J))</f>
      </c>
      <c r="K34" s="57">
        <f>IF(SUMIF('[1]FB ÖN'!$C:$C,$B34,'[1]FB ÖN'!K:K)=0,"",SUMIF('[1]FB ÖN'!$C:$C,$B34,'[1]FB ÖN'!K:K))</f>
      </c>
      <c r="L34" s="58">
        <f t="shared" si="0"/>
        <v>1958186</v>
      </c>
      <c r="M34" s="57">
        <f>IF(B34=18010-0,'Bevételek funkció szerint'!Q105,'Kiadások funkció szerint'!M34-'Bevételek funkció szerint'!L34)+'Kiadások funkció szerint'!N34</f>
        <v>-1958186</v>
      </c>
      <c r="N34" s="57">
        <f>IF(SUMIF('[1]FB ÖN'!$C:$C,$B34,'[1]FB ÖN'!N:N)=0,"",SUMIF('[1]FB ÖN'!$C:$C,$B34,'[1]FB ÖN'!N:N))</f>
      </c>
      <c r="O34" s="57">
        <f>IF(SUMIF('[1]FB ÖN'!$C:$C,$B34,'[1]FB ÖN'!N:N)=0,"",SUMIF('[1]FB ÖN'!$C:$C,$B34,'[1]FB ÖN'!N:N))</f>
      </c>
      <c r="P34" s="57">
        <f>IF(SUMIF('[1]FB ÖN'!$C:$C,$B34,'[1]FB ÖN'!O:O)=0,"",SUMIF('[1]FB ÖN'!$C:$C,$B34,'[1]FB ÖN'!O:O))</f>
      </c>
      <c r="Q34" s="58">
        <f t="shared" si="1"/>
        <v>-1958186</v>
      </c>
      <c r="R34" s="58">
        <f t="shared" si="2"/>
        <v>0</v>
      </c>
      <c r="S34" s="59"/>
      <c r="T34" s="57">
        <f>'Kiadások funkció szerint'!U34</f>
        <v>0</v>
      </c>
      <c r="U34" s="57">
        <f>'Kiadások funkció szerint'!V34</f>
        <v>0</v>
      </c>
      <c r="V34" s="57">
        <f>'Kiadások funkció szerint'!W34</f>
        <v>0</v>
      </c>
      <c r="Y34" s="59">
        <f t="shared" si="3"/>
        <v>0</v>
      </c>
    </row>
    <row r="35" spans="1:25" s="92" customFormat="1" ht="15">
      <c r="A35" s="87" t="s">
        <v>353</v>
      </c>
      <c r="B35" s="129" t="str">
        <f>'Kiadások funkció szerint'!B35</f>
        <v>045120-11</v>
      </c>
      <c r="C35" s="129" t="str">
        <f>'Kiadások funkció szerint'!C35</f>
        <v>Interreg V - A Románia-Magyarország Együttműködési Program 2014-2020 pályázata (útfejlesztés)</v>
      </c>
      <c r="D35" s="49"/>
      <c r="E35" s="57">
        <f>IF(SUMIF('[1]FB ÖN'!$C:$C,$B35,'[1]FB ÖN'!E:E)=0,"",SUMIF('[1]FB ÖN'!$C:$C,$B35,'[1]FB ÖN'!E:E))</f>
      </c>
      <c r="F35" s="57">
        <f>IF(SUMIF('[1]FB ÖN'!$C:$C,$B35,'[1]FB ÖN'!F:F)=0,"",SUMIF('[1]FB ÖN'!$C:$C,$B35,'[1]FB ÖN'!F:F))</f>
      </c>
      <c r="G35" s="57">
        <f>IF(SUMIF('[1]FB ÖN'!$C:$C,$B35,'[1]FB ÖN'!G:G)=0,"",SUMIF('[1]FB ÖN'!$C:$C,$B35,'[1]FB ÖN'!G:G))</f>
      </c>
      <c r="H35" s="57">
        <f>IF(SUMIF('[1]FB ÖN'!$C:$C,$B35,'[1]FB ÖN'!H:H)=0,"",SUMIF('[1]FB ÖN'!$C:$C,$B35,'[1]FB ÖN'!H:H))</f>
      </c>
      <c r="I35" s="57">
        <f>IF(SUMIF('[1]FB ÖN'!$C:$C,$B35,'[1]FB ÖN'!I:I)=0,"",SUMIF('[1]FB ÖN'!$C:$C,$B35,'[1]FB ÖN'!I:I))</f>
      </c>
      <c r="J35" s="57">
        <f>IF(SUMIF('[1]FB ÖN'!$C:$C,$B35,'[1]FB ÖN'!J:J)=0,"",SUMIF('[1]FB ÖN'!$C:$C,$B35,'[1]FB ÖN'!J:J))</f>
      </c>
      <c r="K35" s="57">
        <f>IF(SUMIF('[1]FB ÖN'!$C:$C,$B35,'[1]FB ÖN'!K:K)=0,"",SUMIF('[1]FB ÖN'!$C:$C,$B35,'[1]FB ÖN'!K:K))</f>
      </c>
      <c r="L35" s="58">
        <f t="shared" si="0"/>
        <v>0</v>
      </c>
      <c r="M35" s="57">
        <f>IF(B35=18010-0,'Bevételek funkció szerint'!Q106,'Kiadások funkció szerint'!M35-'Bevételek funkció szerint'!L35)+'Kiadások funkció szerint'!N35</f>
        <v>0</v>
      </c>
      <c r="N35" s="57">
        <f>IF(SUMIF('[1]FB ÖN'!$C:$C,$B35,'[1]FB ÖN'!N:N)=0,"",SUMIF('[1]FB ÖN'!$C:$C,$B35,'[1]FB ÖN'!N:N))</f>
      </c>
      <c r="O35" s="57">
        <f>IF(SUMIF('[1]FB ÖN'!$C:$C,$B35,'[1]FB ÖN'!N:N)=0,"",SUMIF('[1]FB ÖN'!$C:$C,$B35,'[1]FB ÖN'!N:N))</f>
      </c>
      <c r="P35" s="57">
        <f>IF(SUMIF('[1]FB ÖN'!$C:$C,$B35,'[1]FB ÖN'!O:O)=0,"",SUMIF('[1]FB ÖN'!$C:$C,$B35,'[1]FB ÖN'!O:O))</f>
      </c>
      <c r="Q35" s="58">
        <f t="shared" si="1"/>
        <v>0</v>
      </c>
      <c r="R35" s="58">
        <f t="shared" si="2"/>
        <v>0</v>
      </c>
      <c r="S35" s="59"/>
      <c r="T35" s="57">
        <f>'Kiadások funkció szerint'!U35</f>
        <v>0</v>
      </c>
      <c r="U35" s="57">
        <f>'Kiadások funkció szerint'!V35</f>
        <v>0</v>
      </c>
      <c r="V35" s="57">
        <f>'Kiadások funkció szerint'!W35</f>
        <v>0</v>
      </c>
      <c r="Y35" s="59">
        <f t="shared" si="3"/>
        <v>0</v>
      </c>
    </row>
    <row r="36" spans="1:25" s="92" customFormat="1" ht="15">
      <c r="A36" s="87" t="s">
        <v>354</v>
      </c>
      <c r="B36" s="129" t="str">
        <f>'Kiadások funkció szerint'!B36</f>
        <v>045120-17</v>
      </c>
      <c r="C36" s="129" t="str">
        <f>'Kiadások funkció szerint'!C36</f>
        <v>Belterületi utak fejlesztése</v>
      </c>
      <c r="D36" s="49"/>
      <c r="E36" s="57">
        <f>IF(SUMIF('[1]FB ÖN'!$C:$C,$B36,'[1]FB ÖN'!E:E)=0,"",SUMIF('[1]FB ÖN'!$C:$C,$B36,'[1]FB ÖN'!E:E))</f>
      </c>
      <c r="F36" s="57">
        <f>IF(SUMIF('[1]FB ÖN'!$C:$C,$B36,'[1]FB ÖN'!F:F)=0,"",SUMIF('[1]FB ÖN'!$C:$C,$B36,'[1]FB ÖN'!F:F))</f>
      </c>
      <c r="G36" s="57">
        <f>IF(SUMIF('[1]FB ÖN'!$C:$C,$B36,'[1]FB ÖN'!G:G)=0,"",SUMIF('[1]FB ÖN'!$C:$C,$B36,'[1]FB ÖN'!G:G))</f>
      </c>
      <c r="H36" s="57">
        <f>IF(SUMIF('[1]FB ÖN'!$C:$C,$B36,'[1]FB ÖN'!H:H)=0,"",SUMIF('[1]FB ÖN'!$C:$C,$B36,'[1]FB ÖN'!H:H))</f>
      </c>
      <c r="I36" s="57">
        <f>IF(SUMIF('[1]FB ÖN'!$C:$C,$B36,'[1]FB ÖN'!I:I)=0,"",SUMIF('[1]FB ÖN'!$C:$C,$B36,'[1]FB ÖN'!I:I))</f>
      </c>
      <c r="J36" s="57">
        <f>IF(SUMIF('[1]FB ÖN'!$C:$C,$B36,'[1]FB ÖN'!J:J)=0,"",SUMIF('[1]FB ÖN'!$C:$C,$B36,'[1]FB ÖN'!J:J))</f>
      </c>
      <c r="K36" s="57">
        <f>IF(SUMIF('[1]FB ÖN'!$C:$C,$B36,'[1]FB ÖN'!K:K)=0,"",SUMIF('[1]FB ÖN'!$C:$C,$B36,'[1]FB ÖN'!K:K))</f>
      </c>
      <c r="L36" s="58">
        <f t="shared" si="0"/>
        <v>0</v>
      </c>
      <c r="M36" s="57">
        <f>IF(B36=18010-0,'Bevételek funkció szerint'!Q107,'Kiadások funkció szerint'!M36-'Bevételek funkció szerint'!L36)+'Kiadások funkció szerint'!N36</f>
        <v>3027045</v>
      </c>
      <c r="N36" s="57">
        <f>IF(SUMIF('[1]FB ÖN'!$C:$C,$B36,'[1]FB ÖN'!N:N)=0,"",SUMIF('[1]FB ÖN'!$C:$C,$B36,'[1]FB ÖN'!N:N))</f>
      </c>
      <c r="O36" s="57">
        <f>IF(SUMIF('[1]FB ÖN'!$C:$C,$B36,'[1]FB ÖN'!N:N)=0,"",SUMIF('[1]FB ÖN'!$C:$C,$B36,'[1]FB ÖN'!N:N))</f>
      </c>
      <c r="P36" s="57">
        <f>IF(SUMIF('[1]FB ÖN'!$C:$C,$B36,'[1]FB ÖN'!O:O)=0,"",SUMIF('[1]FB ÖN'!$C:$C,$B36,'[1]FB ÖN'!O:O))</f>
      </c>
      <c r="Q36" s="58">
        <f t="shared" si="1"/>
        <v>3027045</v>
      </c>
      <c r="R36" s="58">
        <f t="shared" si="2"/>
        <v>3027045</v>
      </c>
      <c r="S36" s="59"/>
      <c r="T36" s="57">
        <f>'Kiadások funkció szerint'!U36</f>
        <v>0</v>
      </c>
      <c r="U36" s="57">
        <f>'Kiadások funkció szerint'!V36</f>
        <v>3027045</v>
      </c>
      <c r="V36" s="57">
        <f>'Kiadások funkció szerint'!W36</f>
        <v>0</v>
      </c>
      <c r="Y36" s="59">
        <f t="shared" si="3"/>
        <v>0</v>
      </c>
    </row>
    <row r="37" spans="1:25" s="92" customFormat="1" ht="15">
      <c r="A37" s="87" t="s">
        <v>355</v>
      </c>
      <c r="B37" s="129" t="str">
        <f>'Kiadások funkció szerint'!B37</f>
        <v>045120-4</v>
      </c>
      <c r="C37" s="129" t="str">
        <f>'Kiadások funkció szerint'!C37</f>
        <v>Egyéb leállóhelyek kialakítása</v>
      </c>
      <c r="D37" s="49"/>
      <c r="E37" s="57">
        <f>IF(SUMIF('[1]FB ÖN'!$C:$C,$B37,'[1]FB ÖN'!E:E)=0,"",SUMIF('[1]FB ÖN'!$C:$C,$B37,'[1]FB ÖN'!E:E))</f>
      </c>
      <c r="F37" s="57">
        <f>IF(SUMIF('[1]FB ÖN'!$C:$C,$B37,'[1]FB ÖN'!F:F)=0,"",SUMIF('[1]FB ÖN'!$C:$C,$B37,'[1]FB ÖN'!F:F))</f>
      </c>
      <c r="G37" s="57">
        <f>IF(SUMIF('[1]FB ÖN'!$C:$C,$B37,'[1]FB ÖN'!G:G)=0,"",SUMIF('[1]FB ÖN'!$C:$C,$B37,'[1]FB ÖN'!G:G))</f>
      </c>
      <c r="H37" s="57">
        <f>IF(SUMIF('[1]FB ÖN'!$C:$C,$B37,'[1]FB ÖN'!H:H)=0,"",SUMIF('[1]FB ÖN'!$C:$C,$B37,'[1]FB ÖN'!H:H))</f>
      </c>
      <c r="I37" s="57">
        <f>IF(SUMIF('[1]FB ÖN'!$C:$C,$B37,'[1]FB ÖN'!I:I)=0,"",SUMIF('[1]FB ÖN'!$C:$C,$B37,'[1]FB ÖN'!I:I))</f>
      </c>
      <c r="J37" s="57">
        <f>IF(SUMIF('[1]FB ÖN'!$C:$C,$B37,'[1]FB ÖN'!J:J)=0,"",SUMIF('[1]FB ÖN'!$C:$C,$B37,'[1]FB ÖN'!J:J))</f>
      </c>
      <c r="K37" s="57">
        <f>IF(SUMIF('[1]FB ÖN'!$C:$C,$B37,'[1]FB ÖN'!K:K)=0,"",SUMIF('[1]FB ÖN'!$C:$C,$B37,'[1]FB ÖN'!K:K))</f>
      </c>
      <c r="L37" s="58">
        <f t="shared" si="0"/>
        <v>0</v>
      </c>
      <c r="M37" s="57">
        <f>IF(B37=18010-0,'Bevételek funkció szerint'!Q108,'Kiadások funkció szerint'!M37-'Bevételek funkció szerint'!L37)+'Kiadások funkció szerint'!N37</f>
        <v>5485800</v>
      </c>
      <c r="N37" s="57">
        <f>IF(SUMIF('[1]FB ÖN'!$C:$C,$B37,'[1]FB ÖN'!N:N)=0,"",SUMIF('[1]FB ÖN'!$C:$C,$B37,'[1]FB ÖN'!N:N))</f>
      </c>
      <c r="O37" s="57">
        <f>IF(SUMIF('[1]FB ÖN'!$C:$C,$B37,'[1]FB ÖN'!N:N)=0,"",SUMIF('[1]FB ÖN'!$C:$C,$B37,'[1]FB ÖN'!N:N))</f>
      </c>
      <c r="P37" s="57">
        <f>IF(SUMIF('[1]FB ÖN'!$C:$C,$B37,'[1]FB ÖN'!O:O)=0,"",SUMIF('[1]FB ÖN'!$C:$C,$B37,'[1]FB ÖN'!O:O))</f>
      </c>
      <c r="Q37" s="58">
        <f t="shared" si="1"/>
        <v>5485800</v>
      </c>
      <c r="R37" s="58">
        <f t="shared" si="2"/>
        <v>5485800</v>
      </c>
      <c r="S37" s="59"/>
      <c r="T37" s="57">
        <f>'Kiadások funkció szerint'!U37</f>
        <v>0</v>
      </c>
      <c r="U37" s="57">
        <f>'Kiadások funkció szerint'!V37</f>
        <v>5485800</v>
      </c>
      <c r="V37" s="57">
        <f>'Kiadások funkció szerint'!W37</f>
        <v>0</v>
      </c>
      <c r="Y37" s="59">
        <f t="shared" si="3"/>
        <v>0</v>
      </c>
    </row>
    <row r="38" spans="1:25" s="92" customFormat="1" ht="15">
      <c r="A38" s="87" t="s">
        <v>356</v>
      </c>
      <c r="B38" s="129" t="str">
        <f>'Kiadások funkció szerint'!B38</f>
        <v>045120-8</v>
      </c>
      <c r="C38" s="129" t="str">
        <f>'Kiadások funkció szerint'!C38</f>
        <v>Járdaaszfaltozás, betonozás</v>
      </c>
      <c r="D38" s="49"/>
      <c r="E38" s="57">
        <f>IF(SUMIF('[1]FB ÖN'!$C:$C,$B38,'[1]FB ÖN'!E:E)=0,"",SUMIF('[1]FB ÖN'!$C:$C,$B38,'[1]FB ÖN'!E:E))</f>
      </c>
      <c r="F38" s="57">
        <f>IF(SUMIF('[1]FB ÖN'!$C:$C,$B38,'[1]FB ÖN'!F:F)=0,"",SUMIF('[1]FB ÖN'!$C:$C,$B38,'[1]FB ÖN'!F:F))</f>
      </c>
      <c r="G38" s="57">
        <f>IF(SUMIF('[1]FB ÖN'!$C:$C,$B38,'[1]FB ÖN'!G:G)=0,"",SUMIF('[1]FB ÖN'!$C:$C,$B38,'[1]FB ÖN'!G:G))</f>
      </c>
      <c r="H38" s="57">
        <f>IF(SUMIF('[1]FB ÖN'!$C:$C,$B38,'[1]FB ÖN'!H:H)=0,"",SUMIF('[1]FB ÖN'!$C:$C,$B38,'[1]FB ÖN'!H:H))</f>
      </c>
      <c r="I38" s="57">
        <f>IF(SUMIF('[1]FB ÖN'!$C:$C,$B38,'[1]FB ÖN'!I:I)=0,"",SUMIF('[1]FB ÖN'!$C:$C,$B38,'[1]FB ÖN'!I:I))</f>
      </c>
      <c r="J38" s="57">
        <f>IF(SUMIF('[1]FB ÖN'!$C:$C,$B38,'[1]FB ÖN'!J:J)=0,"",SUMIF('[1]FB ÖN'!$C:$C,$B38,'[1]FB ÖN'!J:J))</f>
      </c>
      <c r="K38" s="57">
        <f>IF(SUMIF('[1]FB ÖN'!$C:$C,$B38,'[1]FB ÖN'!K:K)=0,"",SUMIF('[1]FB ÖN'!$C:$C,$B38,'[1]FB ÖN'!K:K))</f>
      </c>
      <c r="L38" s="58">
        <f t="shared" si="0"/>
        <v>0</v>
      </c>
      <c r="M38" s="57">
        <f>IF(B38=18010-0,'Bevételek funkció szerint'!Q109,'Kiadások funkció szerint'!M38-'Bevételek funkció szerint'!L38)+'Kiadások funkció szerint'!N38</f>
        <v>20543294</v>
      </c>
      <c r="N38" s="57">
        <f>IF(SUMIF('[1]FB ÖN'!$C:$C,$B38,'[1]FB ÖN'!N:N)=0,"",SUMIF('[1]FB ÖN'!$C:$C,$B38,'[1]FB ÖN'!N:N))</f>
      </c>
      <c r="O38" s="57">
        <f>IF(SUMIF('[1]FB ÖN'!$C:$C,$B38,'[1]FB ÖN'!N:N)=0,"",SUMIF('[1]FB ÖN'!$C:$C,$B38,'[1]FB ÖN'!N:N))</f>
      </c>
      <c r="P38" s="57">
        <f>IF(SUMIF('[1]FB ÖN'!$C:$C,$B38,'[1]FB ÖN'!O:O)=0,"",SUMIF('[1]FB ÖN'!$C:$C,$B38,'[1]FB ÖN'!O:O))</f>
      </c>
      <c r="Q38" s="58">
        <f t="shared" si="1"/>
        <v>20543294</v>
      </c>
      <c r="R38" s="58">
        <f t="shared" si="2"/>
        <v>20543294</v>
      </c>
      <c r="S38" s="59"/>
      <c r="T38" s="57">
        <f>'Kiadások funkció szerint'!U38</f>
        <v>0</v>
      </c>
      <c r="U38" s="57">
        <f>'Kiadások funkció szerint'!V38</f>
        <v>20543294</v>
      </c>
      <c r="V38" s="57">
        <f>'Kiadások funkció szerint'!W38</f>
        <v>0</v>
      </c>
      <c r="Y38" s="59">
        <f t="shared" si="3"/>
        <v>0</v>
      </c>
    </row>
    <row r="39" spans="1:25" s="92" customFormat="1" ht="15">
      <c r="A39" s="87" t="s">
        <v>362</v>
      </c>
      <c r="B39" s="129" t="str">
        <f>'Kiadások funkció szerint'!B39</f>
        <v>045160-0</v>
      </c>
      <c r="C39" s="129" t="str">
        <f>'Kiadások funkció szerint'!C39</f>
        <v>Közutak, hidak, alagutak üzemeltetése, fenntartása</v>
      </c>
      <c r="D39" s="49"/>
      <c r="E39" s="57">
        <f>IF(SUMIF('[1]FB ÖN'!$C:$C,$B39,'[1]FB ÖN'!E:E)=0,"",SUMIF('[1]FB ÖN'!$C:$C,$B39,'[1]FB ÖN'!E:E))</f>
      </c>
      <c r="F39" s="57">
        <f>IF(SUMIF('[1]FB ÖN'!$C:$C,$B39,'[1]FB ÖN'!F:F)=0,"",SUMIF('[1]FB ÖN'!$C:$C,$B39,'[1]FB ÖN'!F:F))</f>
      </c>
      <c r="G39" s="57">
        <f>IF(SUMIF('[1]FB ÖN'!$C:$C,$B39,'[1]FB ÖN'!G:G)=0,"",SUMIF('[1]FB ÖN'!$C:$C,$B39,'[1]FB ÖN'!G:G))</f>
      </c>
      <c r="H39" s="57">
        <f>IF(SUMIF('[1]FB ÖN'!$C:$C,$B39,'[1]FB ÖN'!H:H)=0,"",SUMIF('[1]FB ÖN'!$C:$C,$B39,'[1]FB ÖN'!H:H))</f>
      </c>
      <c r="I39" s="57">
        <f>IF(SUMIF('[1]FB ÖN'!$C:$C,$B39,'[1]FB ÖN'!I:I)=0,"",SUMIF('[1]FB ÖN'!$C:$C,$B39,'[1]FB ÖN'!I:I))</f>
      </c>
      <c r="J39" s="57">
        <f>IF(SUMIF('[1]FB ÖN'!$C:$C,$B39,'[1]FB ÖN'!J:J)=0,"",SUMIF('[1]FB ÖN'!$C:$C,$B39,'[1]FB ÖN'!J:J))</f>
      </c>
      <c r="K39" s="57">
        <f>IF(SUMIF('[1]FB ÖN'!$C:$C,$B39,'[1]FB ÖN'!K:K)=0,"",SUMIF('[1]FB ÖN'!$C:$C,$B39,'[1]FB ÖN'!K:K))</f>
      </c>
      <c r="L39" s="58">
        <f t="shared" si="0"/>
        <v>0</v>
      </c>
      <c r="M39" s="57">
        <f>IF(B39=18010-0,'Bevételek funkció szerint'!Q110,'Kiadások funkció szerint'!M39-'Bevételek funkció szerint'!L39)+'Kiadások funkció szerint'!N39</f>
        <v>16650920</v>
      </c>
      <c r="N39" s="57">
        <f>IF(SUMIF('[1]FB ÖN'!$C:$C,$B39,'[1]FB ÖN'!N:N)=0,"",SUMIF('[1]FB ÖN'!$C:$C,$B39,'[1]FB ÖN'!N:N))</f>
      </c>
      <c r="O39" s="57">
        <f>IF(SUMIF('[1]FB ÖN'!$C:$C,$B39,'[1]FB ÖN'!N:N)=0,"",SUMIF('[1]FB ÖN'!$C:$C,$B39,'[1]FB ÖN'!N:N))</f>
      </c>
      <c r="P39" s="57">
        <f>IF(SUMIF('[1]FB ÖN'!$C:$C,$B39,'[1]FB ÖN'!O:O)=0,"",SUMIF('[1]FB ÖN'!$C:$C,$B39,'[1]FB ÖN'!O:O))</f>
      </c>
      <c r="Q39" s="58">
        <f t="shared" si="1"/>
        <v>16650920</v>
      </c>
      <c r="R39" s="58">
        <f t="shared" si="2"/>
        <v>16650920</v>
      </c>
      <c r="S39" s="59"/>
      <c r="T39" s="57">
        <f>'Kiadások funkció szerint'!U39</f>
        <v>0</v>
      </c>
      <c r="U39" s="57">
        <f>'Kiadások funkció szerint'!V39</f>
        <v>16650920</v>
      </c>
      <c r="V39" s="57">
        <f>'Kiadások funkció szerint'!W39</f>
        <v>0</v>
      </c>
      <c r="Y39" s="59">
        <f t="shared" si="3"/>
        <v>0</v>
      </c>
    </row>
    <row r="40" spans="1:25" s="92" customFormat="1" ht="15">
      <c r="A40" s="87" t="s">
        <v>364</v>
      </c>
      <c r="B40" s="129" t="str">
        <f>'Kiadások funkció szerint'!B40</f>
        <v>047410-0</v>
      </c>
      <c r="C40" s="129" t="str">
        <f>'Kiadások funkció szerint'!C40</f>
        <v>Ár-, és belvízvédelemmel összefüggő tevékenységek</v>
      </c>
      <c r="D40" s="49"/>
      <c r="E40" s="57">
        <f>IF(SUMIF('[1]FB ÖN'!$C:$C,$B40,'[1]FB ÖN'!E:E)=0,"",SUMIF('[1]FB ÖN'!$C:$C,$B40,'[1]FB ÖN'!E:E))</f>
      </c>
      <c r="F40" s="57">
        <f>IF(SUMIF('[1]FB ÖN'!$C:$C,$B40,'[1]FB ÖN'!F:F)=0,"",SUMIF('[1]FB ÖN'!$C:$C,$B40,'[1]FB ÖN'!F:F))</f>
      </c>
      <c r="G40" s="57">
        <f>IF(SUMIF('[1]FB ÖN'!$C:$C,$B40,'[1]FB ÖN'!G:G)=0,"",SUMIF('[1]FB ÖN'!$C:$C,$B40,'[1]FB ÖN'!G:G))</f>
      </c>
      <c r="H40" s="57">
        <f>IF(SUMIF('[1]FB ÖN'!$C:$C,$B40,'[1]FB ÖN'!H:H)=0,"",SUMIF('[1]FB ÖN'!$C:$C,$B40,'[1]FB ÖN'!H:H))</f>
      </c>
      <c r="I40" s="57">
        <f>IF(SUMIF('[1]FB ÖN'!$C:$C,$B40,'[1]FB ÖN'!I:I)=0,"",SUMIF('[1]FB ÖN'!$C:$C,$B40,'[1]FB ÖN'!I:I))</f>
      </c>
      <c r="J40" s="57">
        <f>IF(SUMIF('[1]FB ÖN'!$C:$C,$B40,'[1]FB ÖN'!J:J)=0,"",SUMIF('[1]FB ÖN'!$C:$C,$B40,'[1]FB ÖN'!J:J))</f>
      </c>
      <c r="K40" s="57">
        <f>IF(SUMIF('[1]FB ÖN'!$C:$C,$B40,'[1]FB ÖN'!K:K)=0,"",SUMIF('[1]FB ÖN'!$C:$C,$B40,'[1]FB ÖN'!K:K))</f>
      </c>
      <c r="L40" s="58">
        <f t="shared" si="0"/>
        <v>0</v>
      </c>
      <c r="M40" s="57">
        <f>IF(B40=18010-0,'Bevételek funkció szerint'!Q111,'Kiadások funkció szerint'!M40-'Bevételek funkció szerint'!L40)+'Kiadások funkció szerint'!N40</f>
        <v>0</v>
      </c>
      <c r="N40" s="57">
        <f>IF(SUMIF('[1]FB ÖN'!$C:$C,$B40,'[1]FB ÖN'!N:N)=0,"",SUMIF('[1]FB ÖN'!$C:$C,$B40,'[1]FB ÖN'!N:N))</f>
      </c>
      <c r="O40" s="57">
        <f>IF(SUMIF('[1]FB ÖN'!$C:$C,$B40,'[1]FB ÖN'!N:N)=0,"",SUMIF('[1]FB ÖN'!$C:$C,$B40,'[1]FB ÖN'!N:N))</f>
      </c>
      <c r="P40" s="57">
        <f>IF(SUMIF('[1]FB ÖN'!$C:$C,$B40,'[1]FB ÖN'!O:O)=0,"",SUMIF('[1]FB ÖN'!$C:$C,$B40,'[1]FB ÖN'!O:O))</f>
      </c>
      <c r="Q40" s="58">
        <f t="shared" si="1"/>
        <v>0</v>
      </c>
      <c r="R40" s="58">
        <f t="shared" si="2"/>
        <v>0</v>
      </c>
      <c r="S40" s="59"/>
      <c r="T40" s="57">
        <f>'Kiadások funkció szerint'!U40</f>
        <v>0</v>
      </c>
      <c r="U40" s="57">
        <f>'Kiadások funkció szerint'!V40</f>
        <v>0</v>
      </c>
      <c r="V40" s="57">
        <f>'Kiadások funkció szerint'!W40</f>
        <v>0</v>
      </c>
      <c r="Y40" s="59">
        <f t="shared" si="3"/>
        <v>0</v>
      </c>
    </row>
    <row r="41" spans="1:25" s="92" customFormat="1" ht="15">
      <c r="A41" s="87" t="s">
        <v>365</v>
      </c>
      <c r="B41" s="129" t="str">
        <f>'Kiadások funkció szerint'!B41</f>
        <v>047410-5</v>
      </c>
      <c r="C41" s="129" t="str">
        <f>'Kiadások funkció szerint'!C41</f>
        <v>TOP-2.1.3-16-bs1-2017-00001 Mezőberény Város Csapadékvíz csatorna-hálózatának fejlesztése</v>
      </c>
      <c r="D41" s="49"/>
      <c r="E41" s="57">
        <f>IF(SUMIF('[1]FB ÖN'!$C:$C,$B41,'[1]FB ÖN'!E:E)=0,"",SUMIF('[1]FB ÖN'!$C:$C,$B41,'[1]FB ÖN'!E:E))</f>
      </c>
      <c r="F41" s="57">
        <f>IF(SUMIF('[1]FB ÖN'!$C:$C,$B41,'[1]FB ÖN'!F:F)=0,"",SUMIF('[1]FB ÖN'!$C:$C,$B41,'[1]FB ÖN'!F:F))</f>
      </c>
      <c r="G41" s="57">
        <f>IF(SUMIF('[1]FB ÖN'!$C:$C,$B41,'[1]FB ÖN'!G:G)=0,"",SUMIF('[1]FB ÖN'!$C:$C,$B41,'[1]FB ÖN'!G:G))</f>
      </c>
      <c r="H41" s="57">
        <f>IF(SUMIF('[1]FB ÖN'!$C:$C,$B41,'[1]FB ÖN'!H:H)=0,"",SUMIF('[1]FB ÖN'!$C:$C,$B41,'[1]FB ÖN'!H:H))</f>
      </c>
      <c r="I41" s="57">
        <f>IF(SUMIF('[1]FB ÖN'!$C:$C,$B41,'[1]FB ÖN'!I:I)=0,"",SUMIF('[1]FB ÖN'!$C:$C,$B41,'[1]FB ÖN'!I:I))</f>
      </c>
      <c r="J41" s="57">
        <f>IF(SUMIF('[1]FB ÖN'!$C:$C,$B41,'[1]FB ÖN'!J:J)=0,"",SUMIF('[1]FB ÖN'!$C:$C,$B41,'[1]FB ÖN'!J:J))</f>
      </c>
      <c r="K41" s="57">
        <f>IF(SUMIF('[1]FB ÖN'!$C:$C,$B41,'[1]FB ÖN'!K:K)=0,"",SUMIF('[1]FB ÖN'!$C:$C,$B41,'[1]FB ÖN'!K:K))</f>
      </c>
      <c r="L41" s="58">
        <f t="shared" si="0"/>
        <v>0</v>
      </c>
      <c r="M41" s="57">
        <f>IF(B41=18010-0,'Bevételek funkció szerint'!Q112,'Kiadások funkció szerint'!M41-'Bevételek funkció szerint'!L41)+'Kiadások funkció szerint'!N41</f>
        <v>8537044</v>
      </c>
      <c r="N41" s="57">
        <f>IF(SUMIF('[1]FB ÖN'!$C:$C,$B41,'[1]FB ÖN'!N:N)=0,"",SUMIF('[1]FB ÖN'!$C:$C,$B41,'[1]FB ÖN'!N:N))</f>
      </c>
      <c r="O41" s="57">
        <f>IF(SUMIF('[1]FB ÖN'!$C:$C,$B41,'[1]FB ÖN'!N:N)=0,"",SUMIF('[1]FB ÖN'!$C:$C,$B41,'[1]FB ÖN'!N:N))</f>
      </c>
      <c r="P41" s="57">
        <f>IF(SUMIF('[1]FB ÖN'!$C:$C,$B41,'[1]FB ÖN'!O:O)=0,"",SUMIF('[1]FB ÖN'!$C:$C,$B41,'[1]FB ÖN'!O:O))</f>
      </c>
      <c r="Q41" s="58">
        <f t="shared" si="1"/>
        <v>8537044</v>
      </c>
      <c r="R41" s="58">
        <f t="shared" si="2"/>
        <v>8537044</v>
      </c>
      <c r="S41" s="59"/>
      <c r="T41" s="57">
        <f>'Kiadások funkció szerint'!U41</f>
        <v>0</v>
      </c>
      <c r="U41" s="57">
        <f>'Kiadások funkció szerint'!V41</f>
        <v>8537044</v>
      </c>
      <c r="V41" s="57">
        <f>'Kiadások funkció szerint'!W41</f>
        <v>0</v>
      </c>
      <c r="Y41" s="59">
        <f t="shared" si="3"/>
        <v>0</v>
      </c>
    </row>
    <row r="42" spans="1:25" s="92" customFormat="1" ht="15">
      <c r="A42" s="87" t="s">
        <v>366</v>
      </c>
      <c r="B42" s="129" t="str">
        <f>'Kiadások funkció szerint'!B42</f>
        <v>051050-0</v>
      </c>
      <c r="C42" s="129" t="str">
        <f>'Kiadások funkció szerint'!C42</f>
        <v>Veszélyes hulladék begyűjtése, szállítása, átrakása (gyepmesteri tev.)</v>
      </c>
      <c r="D42" s="49"/>
      <c r="E42" s="57">
        <f>IF(SUMIF('[1]FB ÖN'!$C:$C,$B42,'[1]FB ÖN'!E:E)=0,"",SUMIF('[1]FB ÖN'!$C:$C,$B42,'[1]FB ÖN'!E:E))</f>
      </c>
      <c r="F42" s="57">
        <f>IF(SUMIF('[1]FB ÖN'!$C:$C,$B42,'[1]FB ÖN'!F:F)=0,"",SUMIF('[1]FB ÖN'!$C:$C,$B42,'[1]FB ÖN'!F:F))</f>
      </c>
      <c r="G42" s="57">
        <f>IF(SUMIF('[1]FB ÖN'!$C:$C,$B42,'[1]FB ÖN'!G:G)=0,"",SUMIF('[1]FB ÖN'!$C:$C,$B42,'[1]FB ÖN'!G:G))</f>
      </c>
      <c r="H42" s="57">
        <f>IF(SUMIF('[1]FB ÖN'!$C:$C,$B42,'[1]FB ÖN'!H:H)=0,"",SUMIF('[1]FB ÖN'!$C:$C,$B42,'[1]FB ÖN'!H:H))</f>
      </c>
      <c r="I42" s="57">
        <f>IF(SUMIF('[1]FB ÖN'!$C:$C,$B42,'[1]FB ÖN'!I:I)=0,"",SUMIF('[1]FB ÖN'!$C:$C,$B42,'[1]FB ÖN'!I:I))</f>
      </c>
      <c r="J42" s="57">
        <f>IF(SUMIF('[1]FB ÖN'!$C:$C,$B42,'[1]FB ÖN'!J:J)=0,"",SUMIF('[1]FB ÖN'!$C:$C,$B42,'[1]FB ÖN'!J:J))</f>
      </c>
      <c r="K42" s="57">
        <f>IF(SUMIF('[1]FB ÖN'!$C:$C,$B42,'[1]FB ÖN'!K:K)=0,"",SUMIF('[1]FB ÖN'!$C:$C,$B42,'[1]FB ÖN'!K:K))</f>
      </c>
      <c r="L42" s="58">
        <f t="shared" si="0"/>
        <v>0</v>
      </c>
      <c r="M42" s="57">
        <f>IF(B42=18010-0,'Bevételek funkció szerint'!Q113,'Kiadások funkció szerint'!M42-'Bevételek funkció szerint'!L42)+'Kiadások funkció szerint'!N42</f>
        <v>0</v>
      </c>
      <c r="N42" s="57">
        <f>IF(SUMIF('[1]FB ÖN'!$C:$C,$B42,'[1]FB ÖN'!N:N)=0,"",SUMIF('[1]FB ÖN'!$C:$C,$B42,'[1]FB ÖN'!N:N))</f>
      </c>
      <c r="O42" s="57">
        <f>IF(SUMIF('[1]FB ÖN'!$C:$C,$B42,'[1]FB ÖN'!N:N)=0,"",SUMIF('[1]FB ÖN'!$C:$C,$B42,'[1]FB ÖN'!N:N))</f>
      </c>
      <c r="P42" s="57">
        <f>IF(SUMIF('[1]FB ÖN'!$C:$C,$B42,'[1]FB ÖN'!O:O)=0,"",SUMIF('[1]FB ÖN'!$C:$C,$B42,'[1]FB ÖN'!O:O))</f>
      </c>
      <c r="Q42" s="58">
        <f t="shared" si="1"/>
        <v>0</v>
      </c>
      <c r="R42" s="58">
        <f t="shared" si="2"/>
        <v>0</v>
      </c>
      <c r="S42" s="59"/>
      <c r="T42" s="57">
        <f>'Kiadások funkció szerint'!U42</f>
        <v>0</v>
      </c>
      <c r="U42" s="57">
        <f>'Kiadások funkció szerint'!V42</f>
        <v>0</v>
      </c>
      <c r="V42" s="57">
        <f>'Kiadások funkció szerint'!W42</f>
        <v>0</v>
      </c>
      <c r="Y42" s="59">
        <f t="shared" si="3"/>
        <v>0</v>
      </c>
    </row>
    <row r="43" spans="1:25" s="92" customFormat="1" ht="15">
      <c r="A43" s="87" t="s">
        <v>367</v>
      </c>
      <c r="B43" s="129" t="str">
        <f>'Kiadások funkció szerint'!B43</f>
        <v>051060-0</v>
      </c>
      <c r="C43" s="129" t="str">
        <f>'Kiadások funkció szerint'!C43</f>
        <v>Veszélyes hulladék kezelése. ártalmatlanítása (ATEV)</v>
      </c>
      <c r="D43" s="49"/>
      <c r="E43" s="57">
        <f>IF(SUMIF('[1]FB ÖN'!$C:$C,$B43,'[1]FB ÖN'!E:E)=0,"",SUMIF('[1]FB ÖN'!$C:$C,$B43,'[1]FB ÖN'!E:E))</f>
      </c>
      <c r="F43" s="57">
        <f>IF(SUMIF('[1]FB ÖN'!$C:$C,$B43,'[1]FB ÖN'!F:F)=0,"",SUMIF('[1]FB ÖN'!$C:$C,$B43,'[1]FB ÖN'!F:F))</f>
      </c>
      <c r="G43" s="57">
        <f>IF(SUMIF('[1]FB ÖN'!$C:$C,$B43,'[1]FB ÖN'!G:G)=0,"",SUMIF('[1]FB ÖN'!$C:$C,$B43,'[1]FB ÖN'!G:G))</f>
      </c>
      <c r="H43" s="57">
        <f>IF(SUMIF('[1]FB ÖN'!$C:$C,$B43,'[1]FB ÖN'!H:H)=0,"",SUMIF('[1]FB ÖN'!$C:$C,$B43,'[1]FB ÖN'!H:H))</f>
      </c>
      <c r="I43" s="57">
        <f>IF(SUMIF('[1]FB ÖN'!$C:$C,$B43,'[1]FB ÖN'!I:I)=0,"",SUMIF('[1]FB ÖN'!$C:$C,$B43,'[1]FB ÖN'!I:I))</f>
      </c>
      <c r="J43" s="57">
        <f>IF(SUMIF('[1]FB ÖN'!$C:$C,$B43,'[1]FB ÖN'!J:J)=0,"",SUMIF('[1]FB ÖN'!$C:$C,$B43,'[1]FB ÖN'!J:J))</f>
      </c>
      <c r="K43" s="57">
        <f>IF(SUMIF('[1]FB ÖN'!$C:$C,$B43,'[1]FB ÖN'!K:K)=0,"",SUMIF('[1]FB ÖN'!$C:$C,$B43,'[1]FB ÖN'!K:K))</f>
      </c>
      <c r="L43" s="58">
        <f t="shared" si="0"/>
        <v>0</v>
      </c>
      <c r="M43" s="57">
        <f>IF(B43=18010-0,'Bevételek funkció szerint'!Q114,'Kiadások funkció szerint'!M43-'Bevételek funkció szerint'!L43)+'Kiadások funkció szerint'!N43</f>
        <v>4615345</v>
      </c>
      <c r="N43" s="57">
        <f>IF(SUMIF('[1]FB ÖN'!$C:$C,$B43,'[1]FB ÖN'!N:N)=0,"",SUMIF('[1]FB ÖN'!$C:$C,$B43,'[1]FB ÖN'!N:N))</f>
      </c>
      <c r="O43" s="57">
        <f>IF(SUMIF('[1]FB ÖN'!$C:$C,$B43,'[1]FB ÖN'!N:N)=0,"",SUMIF('[1]FB ÖN'!$C:$C,$B43,'[1]FB ÖN'!N:N))</f>
      </c>
      <c r="P43" s="57">
        <f>IF(SUMIF('[1]FB ÖN'!$C:$C,$B43,'[1]FB ÖN'!O:O)=0,"",SUMIF('[1]FB ÖN'!$C:$C,$B43,'[1]FB ÖN'!O:O))</f>
      </c>
      <c r="Q43" s="58">
        <f t="shared" si="1"/>
        <v>4615345</v>
      </c>
      <c r="R43" s="58">
        <f t="shared" si="2"/>
        <v>4615345</v>
      </c>
      <c r="S43" s="59"/>
      <c r="T43" s="57">
        <f>'Kiadások funkció szerint'!U43</f>
        <v>0</v>
      </c>
      <c r="U43" s="57">
        <f>'Kiadások funkció szerint'!V43</f>
        <v>4615345</v>
      </c>
      <c r="V43" s="57">
        <f>'Kiadások funkció szerint'!W43</f>
        <v>0</v>
      </c>
      <c r="Y43" s="59">
        <f t="shared" si="3"/>
        <v>0</v>
      </c>
    </row>
    <row r="44" spans="1:25" s="92" customFormat="1" ht="15">
      <c r="A44" s="87" t="s">
        <v>368</v>
      </c>
      <c r="B44" s="129" t="str">
        <f>'Kiadások funkció szerint'!B44</f>
        <v>052020-3</v>
      </c>
      <c r="C44" s="129" t="str">
        <f>'Kiadások funkció szerint'!C44</f>
        <v>Szennyvíz elvezetése, szennyvízhálózati rekonstrukció építési munkái</v>
      </c>
      <c r="D44" s="49"/>
      <c r="E44" s="57">
        <f>IF(SUMIF('[1]FB ÖN'!$C:$C,$B44,'[1]FB ÖN'!E:E)=0,"",SUMIF('[1]FB ÖN'!$C:$C,$B44,'[1]FB ÖN'!E:E))</f>
      </c>
      <c r="F44" s="57">
        <f>IF(SUMIF('[1]FB ÖN'!$C:$C,$B44,'[1]FB ÖN'!F:F)=0,"",SUMIF('[1]FB ÖN'!$C:$C,$B44,'[1]FB ÖN'!F:F))</f>
      </c>
      <c r="G44" s="57">
        <f>IF(SUMIF('[1]FB ÖN'!$C:$C,$B44,'[1]FB ÖN'!G:G)=0,"",SUMIF('[1]FB ÖN'!$C:$C,$B44,'[1]FB ÖN'!G:G))</f>
      </c>
      <c r="H44" s="57">
        <f>IF(SUMIF('[1]FB ÖN'!$C:$C,$B44,'[1]FB ÖN'!H:H)=0,"",SUMIF('[1]FB ÖN'!$C:$C,$B44,'[1]FB ÖN'!H:H))</f>
      </c>
      <c r="I44" s="57">
        <f>IF(SUMIF('[1]FB ÖN'!$C:$C,$B44,'[1]FB ÖN'!I:I)=0,"",SUMIF('[1]FB ÖN'!$C:$C,$B44,'[1]FB ÖN'!I:I))</f>
      </c>
      <c r="J44" s="57">
        <f>IF(SUMIF('[1]FB ÖN'!$C:$C,$B44,'[1]FB ÖN'!J:J)=0,"",SUMIF('[1]FB ÖN'!$C:$C,$B44,'[1]FB ÖN'!J:J))</f>
      </c>
      <c r="K44" s="57">
        <f>IF(SUMIF('[1]FB ÖN'!$C:$C,$B44,'[1]FB ÖN'!K:K)=0,"",SUMIF('[1]FB ÖN'!$C:$C,$B44,'[1]FB ÖN'!K:K))</f>
      </c>
      <c r="L44" s="58">
        <f t="shared" si="0"/>
        <v>0</v>
      </c>
      <c r="M44" s="57">
        <f>IF(B44=18010-0,'Bevételek funkció szerint'!Q115,'Kiadások funkció szerint'!M44-'Bevételek funkció szerint'!L44)+'Kiadások funkció szerint'!N44</f>
        <v>0</v>
      </c>
      <c r="N44" s="57">
        <f>IF(SUMIF('[1]FB ÖN'!$C:$C,$B44,'[1]FB ÖN'!N:N)=0,"",SUMIF('[1]FB ÖN'!$C:$C,$B44,'[1]FB ÖN'!N:N))</f>
      </c>
      <c r="O44" s="57">
        <f>IF(SUMIF('[1]FB ÖN'!$C:$C,$B44,'[1]FB ÖN'!N:N)=0,"",SUMIF('[1]FB ÖN'!$C:$C,$B44,'[1]FB ÖN'!N:N))</f>
      </c>
      <c r="P44" s="57">
        <f>IF(SUMIF('[1]FB ÖN'!$C:$C,$B44,'[1]FB ÖN'!O:O)=0,"",SUMIF('[1]FB ÖN'!$C:$C,$B44,'[1]FB ÖN'!O:O))</f>
      </c>
      <c r="Q44" s="58">
        <f t="shared" si="1"/>
        <v>0</v>
      </c>
      <c r="R44" s="58">
        <f t="shared" si="2"/>
        <v>0</v>
      </c>
      <c r="S44" s="59"/>
      <c r="T44" s="57">
        <f>'Kiadások funkció szerint'!U44</f>
        <v>0</v>
      </c>
      <c r="U44" s="57">
        <f>'Kiadások funkció szerint'!V44</f>
        <v>0</v>
      </c>
      <c r="V44" s="57">
        <f>'Kiadások funkció szerint'!W44</f>
        <v>0</v>
      </c>
      <c r="Y44" s="59">
        <f t="shared" si="3"/>
        <v>0</v>
      </c>
    </row>
    <row r="45" spans="1:25" s="92" customFormat="1" ht="15">
      <c r="A45" s="87" t="s">
        <v>369</v>
      </c>
      <c r="B45" s="129" t="str">
        <f>'Kiadások funkció szerint'!B45</f>
        <v>052020-6</v>
      </c>
      <c r="C45" s="129" t="str">
        <f>'Kiadások funkció szerint'!C45</f>
        <v>TOP-2.1.3-16 Települési környezetvédelmi infrastruktúra fejl. - I.sz. záportározó fejlesztése</v>
      </c>
      <c r="D45" s="49"/>
      <c r="E45" s="57">
        <f>IF(SUMIF('[1]FB ÖN'!$C:$C,$B45,'[1]FB ÖN'!E:E)=0,"",SUMIF('[1]FB ÖN'!$C:$C,$B45,'[1]FB ÖN'!E:E))</f>
      </c>
      <c r="F45" s="57">
        <f>IF(SUMIF('[1]FB ÖN'!$C:$C,$B45,'[1]FB ÖN'!F:F)=0,"",SUMIF('[1]FB ÖN'!$C:$C,$B45,'[1]FB ÖN'!F:F))</f>
      </c>
      <c r="G45" s="57">
        <f>IF(SUMIF('[1]FB ÖN'!$C:$C,$B45,'[1]FB ÖN'!G:G)=0,"",SUMIF('[1]FB ÖN'!$C:$C,$B45,'[1]FB ÖN'!G:G))</f>
      </c>
      <c r="H45" s="57">
        <f>IF(SUMIF('[1]FB ÖN'!$C:$C,$B45,'[1]FB ÖN'!H:H)=0,"",SUMIF('[1]FB ÖN'!$C:$C,$B45,'[1]FB ÖN'!H:H))</f>
      </c>
      <c r="I45" s="57">
        <f>IF(SUMIF('[1]FB ÖN'!$C:$C,$B45,'[1]FB ÖN'!I:I)=0,"",SUMIF('[1]FB ÖN'!$C:$C,$B45,'[1]FB ÖN'!I:I))</f>
      </c>
      <c r="J45" s="57">
        <f>IF(SUMIF('[1]FB ÖN'!$C:$C,$B45,'[1]FB ÖN'!J:J)=0,"",SUMIF('[1]FB ÖN'!$C:$C,$B45,'[1]FB ÖN'!J:J))</f>
      </c>
      <c r="K45" s="57">
        <f>IF(SUMIF('[1]FB ÖN'!$C:$C,$B45,'[1]FB ÖN'!K:K)=0,"",SUMIF('[1]FB ÖN'!$C:$C,$B45,'[1]FB ÖN'!K:K))</f>
      </c>
      <c r="L45" s="58">
        <f t="shared" si="0"/>
        <v>0</v>
      </c>
      <c r="M45" s="57">
        <f>IF(B45=18010-0,'Bevételek funkció szerint'!Q116,'Kiadások funkció szerint'!M45-'Bevételek funkció szerint'!L45)+'Kiadások funkció szerint'!N45</f>
        <v>0</v>
      </c>
      <c r="N45" s="57">
        <f>IF(SUMIF('[1]FB ÖN'!$C:$C,$B45,'[1]FB ÖN'!N:N)=0,"",SUMIF('[1]FB ÖN'!$C:$C,$B45,'[1]FB ÖN'!N:N))</f>
      </c>
      <c r="O45" s="57">
        <f>IF(SUMIF('[1]FB ÖN'!$C:$C,$B45,'[1]FB ÖN'!N:N)=0,"",SUMIF('[1]FB ÖN'!$C:$C,$B45,'[1]FB ÖN'!N:N))</f>
      </c>
      <c r="P45" s="57">
        <f>IF(SUMIF('[1]FB ÖN'!$C:$C,$B45,'[1]FB ÖN'!O:O)=0,"",SUMIF('[1]FB ÖN'!$C:$C,$B45,'[1]FB ÖN'!O:O))</f>
      </c>
      <c r="Q45" s="58">
        <f t="shared" si="1"/>
        <v>0</v>
      </c>
      <c r="R45" s="58">
        <f t="shared" si="2"/>
        <v>0</v>
      </c>
      <c r="S45" s="59"/>
      <c r="T45" s="57">
        <f>'Kiadások funkció szerint'!U45</f>
        <v>0</v>
      </c>
      <c r="U45" s="57">
        <f>'Kiadások funkció szerint'!V45</f>
        <v>0</v>
      </c>
      <c r="V45" s="57">
        <f>'Kiadások funkció szerint'!W45</f>
        <v>0</v>
      </c>
      <c r="Y45" s="59">
        <f t="shared" si="3"/>
        <v>0</v>
      </c>
    </row>
    <row r="46" spans="1:25" s="92" customFormat="1" ht="15">
      <c r="A46" s="87" t="s">
        <v>370</v>
      </c>
      <c r="B46" s="129" t="str">
        <f>'Kiadások funkció szerint'!B46</f>
        <v>063080-0</v>
      </c>
      <c r="C46" s="129" t="str">
        <f>'Kiadások funkció szerint'!C46</f>
        <v>Vízellátással kapcsolatos közmű építés KEOP1.3.0/09-11/2012/0009</v>
      </c>
      <c r="D46" s="49"/>
      <c r="E46" s="57">
        <f>IF(SUMIF('[1]FB ÖN'!$C:$C,$B46,'[1]FB ÖN'!E:E)=0,"",SUMIF('[1]FB ÖN'!$C:$C,$B46,'[1]FB ÖN'!E:E))</f>
      </c>
      <c r="F46" s="57">
        <f>IF(SUMIF('[1]FB ÖN'!$C:$C,$B46,'[1]FB ÖN'!F:F)=0,"",SUMIF('[1]FB ÖN'!$C:$C,$B46,'[1]FB ÖN'!F:F))</f>
      </c>
      <c r="G46" s="57">
        <f>IF(SUMIF('[1]FB ÖN'!$C:$C,$B46,'[1]FB ÖN'!G:G)=0,"",SUMIF('[1]FB ÖN'!$C:$C,$B46,'[1]FB ÖN'!G:G))</f>
      </c>
      <c r="H46" s="57">
        <f>IF(SUMIF('[1]FB ÖN'!$C:$C,$B46,'[1]FB ÖN'!H:H)=0,"",SUMIF('[1]FB ÖN'!$C:$C,$B46,'[1]FB ÖN'!H:H))</f>
      </c>
      <c r="I46" s="57">
        <f>IF(SUMIF('[1]FB ÖN'!$C:$C,$B46,'[1]FB ÖN'!I:I)=0,"",SUMIF('[1]FB ÖN'!$C:$C,$B46,'[1]FB ÖN'!I:I))</f>
      </c>
      <c r="J46" s="57">
        <f>IF(SUMIF('[1]FB ÖN'!$C:$C,$B46,'[1]FB ÖN'!J:J)=0,"",SUMIF('[1]FB ÖN'!$C:$C,$B46,'[1]FB ÖN'!J:J))</f>
      </c>
      <c r="K46" s="57">
        <f>IF(SUMIF('[1]FB ÖN'!$C:$C,$B46,'[1]FB ÖN'!K:K)=0,"",SUMIF('[1]FB ÖN'!$C:$C,$B46,'[1]FB ÖN'!K:K))</f>
      </c>
      <c r="L46" s="58">
        <f t="shared" si="0"/>
        <v>0</v>
      </c>
      <c r="M46" s="57">
        <f>IF(B46=18010-0,'Bevételek funkció szerint'!Q117,'Kiadások funkció szerint'!M46-'Bevételek funkció szerint'!L46)+'Kiadások funkció szerint'!N46</f>
        <v>997898</v>
      </c>
      <c r="N46" s="57">
        <f>IF(SUMIF('[1]FB ÖN'!$C:$C,$B46,'[1]FB ÖN'!N:N)=0,"",SUMIF('[1]FB ÖN'!$C:$C,$B46,'[1]FB ÖN'!N:N))</f>
      </c>
      <c r="O46" s="57">
        <f>IF(SUMIF('[1]FB ÖN'!$C:$C,$B46,'[1]FB ÖN'!N:N)=0,"",SUMIF('[1]FB ÖN'!$C:$C,$B46,'[1]FB ÖN'!N:N))</f>
      </c>
      <c r="P46" s="57">
        <f>IF(SUMIF('[1]FB ÖN'!$C:$C,$B46,'[1]FB ÖN'!O:O)=0,"",SUMIF('[1]FB ÖN'!$C:$C,$B46,'[1]FB ÖN'!O:O))</f>
      </c>
      <c r="Q46" s="58">
        <f t="shared" si="1"/>
        <v>997898</v>
      </c>
      <c r="R46" s="58">
        <f t="shared" si="2"/>
        <v>997898</v>
      </c>
      <c r="S46" s="59"/>
      <c r="T46" s="57">
        <f>'Kiadások funkció szerint'!U46</f>
        <v>0</v>
      </c>
      <c r="U46" s="57">
        <f>'Kiadások funkció szerint'!V46</f>
        <v>997898</v>
      </c>
      <c r="V46" s="57">
        <f>'Kiadások funkció szerint'!W46</f>
        <v>0</v>
      </c>
      <c r="Y46" s="59">
        <f t="shared" si="3"/>
        <v>0</v>
      </c>
    </row>
    <row r="47" spans="1:25" s="92" customFormat="1" ht="15">
      <c r="A47" s="87" t="s">
        <v>371</v>
      </c>
      <c r="B47" s="129" t="str">
        <f>'Kiadások funkció szerint'!B47</f>
        <v>064010-0</v>
      </c>
      <c r="C47" s="129" t="str">
        <f>'Kiadások funkció szerint'!C47</f>
        <v>Közvilágítás</v>
      </c>
      <c r="D47" s="49"/>
      <c r="E47" s="57">
        <f>IF(SUMIF('[1]FB ÖN'!$C:$C,$B47,'[1]FB ÖN'!E:E)=0,"",SUMIF('[1]FB ÖN'!$C:$C,$B47,'[1]FB ÖN'!E:E))</f>
      </c>
      <c r="F47" s="57">
        <f>IF(SUMIF('[1]FB ÖN'!$C:$C,$B47,'[1]FB ÖN'!F:F)=0,"",SUMIF('[1]FB ÖN'!$C:$C,$B47,'[1]FB ÖN'!F:F))</f>
      </c>
      <c r="G47" s="57">
        <f>IF(SUMIF('[1]FB ÖN'!$C:$C,$B47,'[1]FB ÖN'!G:G)=0,"",SUMIF('[1]FB ÖN'!$C:$C,$B47,'[1]FB ÖN'!G:G))</f>
      </c>
      <c r="H47" s="57">
        <f>IF(SUMIF('[1]FB ÖN'!$C:$C,$B47,'[1]FB ÖN'!H:H)=0,"",SUMIF('[1]FB ÖN'!$C:$C,$B47,'[1]FB ÖN'!H:H))</f>
      </c>
      <c r="I47" s="57">
        <f>IF(SUMIF('[1]FB ÖN'!$C:$C,$B47,'[1]FB ÖN'!I:I)=0,"",SUMIF('[1]FB ÖN'!$C:$C,$B47,'[1]FB ÖN'!I:I))</f>
      </c>
      <c r="J47" s="57">
        <f>IF(SUMIF('[1]FB ÖN'!$C:$C,$B47,'[1]FB ÖN'!J:J)=0,"",SUMIF('[1]FB ÖN'!$C:$C,$B47,'[1]FB ÖN'!J:J))</f>
      </c>
      <c r="K47" s="57">
        <f>IF(SUMIF('[1]FB ÖN'!$C:$C,$B47,'[1]FB ÖN'!K:K)=0,"",SUMIF('[1]FB ÖN'!$C:$C,$B47,'[1]FB ÖN'!K:K))</f>
      </c>
      <c r="L47" s="58">
        <f t="shared" si="0"/>
        <v>0</v>
      </c>
      <c r="M47" s="57">
        <f>IF(B47=18010-0,'Bevételek funkció szerint'!Q118,'Kiadások funkció szerint'!M47-'Bevételek funkció szerint'!L47)+'Kiadások funkció szerint'!N47</f>
        <v>23235487</v>
      </c>
      <c r="N47" s="57">
        <f>IF(SUMIF('[1]FB ÖN'!$C:$C,$B47,'[1]FB ÖN'!N:N)=0,"",SUMIF('[1]FB ÖN'!$C:$C,$B47,'[1]FB ÖN'!N:N))</f>
      </c>
      <c r="O47" s="57">
        <f>IF(SUMIF('[1]FB ÖN'!$C:$C,$B47,'[1]FB ÖN'!N:N)=0,"",SUMIF('[1]FB ÖN'!$C:$C,$B47,'[1]FB ÖN'!N:N))</f>
      </c>
      <c r="P47" s="57">
        <f>IF(SUMIF('[1]FB ÖN'!$C:$C,$B47,'[1]FB ÖN'!O:O)=0,"",SUMIF('[1]FB ÖN'!$C:$C,$B47,'[1]FB ÖN'!O:O))</f>
      </c>
      <c r="Q47" s="58">
        <f t="shared" si="1"/>
        <v>23235487</v>
      </c>
      <c r="R47" s="58">
        <f t="shared" si="2"/>
        <v>23235487</v>
      </c>
      <c r="S47" s="59"/>
      <c r="T47" s="57">
        <f>'Kiadások funkció szerint'!U47</f>
        <v>0</v>
      </c>
      <c r="U47" s="57">
        <f>'Kiadások funkció szerint'!V47</f>
        <v>23235487</v>
      </c>
      <c r="V47" s="57">
        <f>'Kiadások funkció szerint'!W47</f>
        <v>0</v>
      </c>
      <c r="Y47" s="59">
        <f t="shared" si="3"/>
        <v>0</v>
      </c>
    </row>
    <row r="48" spans="1:25" s="92" customFormat="1" ht="15">
      <c r="A48" s="87" t="s">
        <v>372</v>
      </c>
      <c r="B48" s="129" t="str">
        <f>'Kiadások funkció szerint'!B48</f>
        <v>066010-0</v>
      </c>
      <c r="C48" s="129" t="str">
        <f>'Kiadások funkció szerint'!C48</f>
        <v>Zöldterület kezelés - Kertészet</v>
      </c>
      <c r="D48" s="49"/>
      <c r="E48" s="57">
        <f>IF(SUMIF('[1]FB ÖN'!$C:$C,$B48,'[1]FB ÖN'!E:E)=0,"",SUMIF('[1]FB ÖN'!$C:$C,$B48,'[1]FB ÖN'!E:E))</f>
      </c>
      <c r="F48" s="57">
        <f>IF(SUMIF('[1]FB ÖN'!$C:$C,$B48,'[1]FB ÖN'!F:F)=0,"",SUMIF('[1]FB ÖN'!$C:$C,$B48,'[1]FB ÖN'!F:F))</f>
      </c>
      <c r="G48" s="57">
        <f>IF(SUMIF('[1]FB ÖN'!$C:$C,$B48,'[1]FB ÖN'!G:G)=0,"",SUMIF('[1]FB ÖN'!$C:$C,$B48,'[1]FB ÖN'!G:G))</f>
      </c>
      <c r="H48" s="57">
        <f>IF(SUMIF('[1]FB ÖN'!$C:$C,$B48,'[1]FB ÖN'!H:H)=0,"",SUMIF('[1]FB ÖN'!$C:$C,$B48,'[1]FB ÖN'!H:H))</f>
      </c>
      <c r="I48" s="57">
        <f>IF(SUMIF('[1]FB ÖN'!$C:$C,$B48,'[1]FB ÖN'!I:I)=0,"",SUMIF('[1]FB ÖN'!$C:$C,$B48,'[1]FB ÖN'!I:I))</f>
      </c>
      <c r="J48" s="57">
        <f>IF(SUMIF('[1]FB ÖN'!$C:$C,$B48,'[1]FB ÖN'!J:J)=0,"",SUMIF('[1]FB ÖN'!$C:$C,$B48,'[1]FB ÖN'!J:J))</f>
      </c>
      <c r="K48" s="57">
        <f>IF(SUMIF('[1]FB ÖN'!$C:$C,$B48,'[1]FB ÖN'!K:K)=0,"",SUMIF('[1]FB ÖN'!$C:$C,$B48,'[1]FB ÖN'!K:K))</f>
      </c>
      <c r="L48" s="58">
        <f t="shared" si="0"/>
        <v>0</v>
      </c>
      <c r="M48" s="57">
        <f>IF(B48=18010-0,'Bevételek funkció szerint'!Q119,'Kiadások funkció szerint'!M48-'Bevételek funkció szerint'!L48)+'Kiadások funkció szerint'!N48</f>
        <v>14231689</v>
      </c>
      <c r="N48" s="57">
        <f>IF(SUMIF('[1]FB ÖN'!$C:$C,$B48,'[1]FB ÖN'!N:N)=0,"",SUMIF('[1]FB ÖN'!$C:$C,$B48,'[1]FB ÖN'!N:N))</f>
      </c>
      <c r="O48" s="57">
        <f>IF(SUMIF('[1]FB ÖN'!$C:$C,$B48,'[1]FB ÖN'!N:N)=0,"",SUMIF('[1]FB ÖN'!$C:$C,$B48,'[1]FB ÖN'!N:N))</f>
      </c>
      <c r="P48" s="57">
        <f>IF(SUMIF('[1]FB ÖN'!$C:$C,$B48,'[1]FB ÖN'!O:O)=0,"",SUMIF('[1]FB ÖN'!$C:$C,$B48,'[1]FB ÖN'!O:O))</f>
      </c>
      <c r="Q48" s="58">
        <f t="shared" si="1"/>
        <v>14231689</v>
      </c>
      <c r="R48" s="58">
        <f t="shared" si="2"/>
        <v>14231689</v>
      </c>
      <c r="S48" s="59"/>
      <c r="T48" s="57">
        <f>'Kiadások funkció szerint'!U48</f>
        <v>0</v>
      </c>
      <c r="U48" s="57">
        <f>'Kiadások funkció szerint'!V48</f>
        <v>14231689</v>
      </c>
      <c r="V48" s="57">
        <f>'Kiadások funkció szerint'!W48</f>
        <v>0</v>
      </c>
      <c r="Y48" s="59">
        <f t="shared" si="3"/>
        <v>0</v>
      </c>
    </row>
    <row r="49" spans="1:25" s="92" customFormat="1" ht="15">
      <c r="A49" s="87" t="s">
        <v>373</v>
      </c>
      <c r="B49" s="129" t="str">
        <f>'Kiadások funkció szerint'!B49</f>
        <v>066020-0</v>
      </c>
      <c r="C49" s="129" t="str">
        <f>'Kiadások funkció szerint'!C49</f>
        <v>Város-, községazdálkodási egyéb szolgáltatások</v>
      </c>
      <c r="D49" s="49"/>
      <c r="E49" s="57">
        <v>43754</v>
      </c>
      <c r="F49" s="57">
        <f>IF(SUMIF('[1]FB ÖN'!$C:$C,$B49,'[1]FB ÖN'!F:F)=0,"",SUMIF('[1]FB ÖN'!$C:$C,$B49,'[1]FB ÖN'!F:F))</f>
      </c>
      <c r="G49" s="57">
        <f>IF(SUMIF('[1]FB ÖN'!$C:$C,$B49,'[1]FB ÖN'!G:G)=0,"",SUMIF('[1]FB ÖN'!$C:$C,$B49,'[1]FB ÖN'!G:G))</f>
      </c>
      <c r="H49" s="57">
        <v>6248304</v>
      </c>
      <c r="I49" s="57">
        <f>IF(SUMIF('[1]FB ÖN'!$C:$C,$B49,'[1]FB ÖN'!I:I)=0,"",SUMIF('[1]FB ÖN'!$C:$C,$B49,'[1]FB ÖN'!I:I))</f>
      </c>
      <c r="J49" s="57">
        <f>IF(SUMIF('[1]FB ÖN'!$C:$C,$B49,'[1]FB ÖN'!J:J)=0,"",SUMIF('[1]FB ÖN'!$C:$C,$B49,'[1]FB ÖN'!J:J))</f>
      </c>
      <c r="K49" s="57">
        <f>IF(SUMIF('[1]FB ÖN'!$C:$C,$B49,'[1]FB ÖN'!K:K)=0,"",SUMIF('[1]FB ÖN'!$C:$C,$B49,'[1]FB ÖN'!K:K))</f>
      </c>
      <c r="L49" s="58">
        <f t="shared" si="0"/>
        <v>6292058</v>
      </c>
      <c r="M49" s="57">
        <f>IF(B49=18010-0,'Bevételek funkció szerint'!Q120,'Kiadások funkció szerint'!M49-'Bevételek funkció szerint'!L49)+'Kiadások funkció szerint'!N49</f>
        <v>15185624</v>
      </c>
      <c r="N49" s="57">
        <f>IF(SUMIF('[1]FB ÖN'!$C:$C,$B49,'[1]FB ÖN'!N:N)=0,"",SUMIF('[1]FB ÖN'!$C:$C,$B49,'[1]FB ÖN'!N:N))</f>
      </c>
      <c r="O49" s="57">
        <f>IF(SUMIF('[1]FB ÖN'!$C:$C,$B49,'[1]FB ÖN'!N:N)=0,"",SUMIF('[1]FB ÖN'!$C:$C,$B49,'[1]FB ÖN'!N:N))</f>
      </c>
      <c r="P49" s="57">
        <f>IF(SUMIF('[1]FB ÖN'!$C:$C,$B49,'[1]FB ÖN'!O:O)=0,"",SUMIF('[1]FB ÖN'!$C:$C,$B49,'[1]FB ÖN'!O:O))</f>
      </c>
      <c r="Q49" s="58">
        <f t="shared" si="1"/>
        <v>15185624</v>
      </c>
      <c r="R49" s="58">
        <f t="shared" si="2"/>
        <v>21477682</v>
      </c>
      <c r="S49" s="59"/>
      <c r="T49" s="57">
        <f>'Kiadások funkció szerint'!U49</f>
        <v>0</v>
      </c>
      <c r="U49" s="57">
        <f>'Kiadások funkció szerint'!V49</f>
        <v>19411006</v>
      </c>
      <c r="V49" s="57">
        <f>'Kiadások funkció szerint'!W49</f>
        <v>2066676</v>
      </c>
      <c r="Y49" s="59">
        <f t="shared" si="3"/>
        <v>0</v>
      </c>
    </row>
    <row r="50" spans="1:25" s="92" customFormat="1" ht="15">
      <c r="A50" s="87" t="s">
        <v>374</v>
      </c>
      <c r="B50" s="129" t="str">
        <f>'Kiadások funkció szerint'!B50</f>
        <v>066020-10</v>
      </c>
      <c r="C50" s="129" t="str">
        <f>'Kiadások funkció szerint'!C50</f>
        <v>Közvetített szolgáltatások ÁH-on belül</v>
      </c>
      <c r="D50" s="49"/>
      <c r="E50" s="57">
        <f>IF(SUMIF('[1]FB ÖN'!$C:$C,$B50,'[1]FB ÖN'!E:E)=0,"",SUMIF('[1]FB ÖN'!$C:$C,$B50,'[1]FB ÖN'!E:E))</f>
      </c>
      <c r="F50" s="57">
        <f>IF(SUMIF('[1]FB ÖN'!$C:$C,$B50,'[1]FB ÖN'!F:F)=0,"",SUMIF('[1]FB ÖN'!$C:$C,$B50,'[1]FB ÖN'!F:F))</f>
      </c>
      <c r="G50" s="57">
        <f>IF(SUMIF('[1]FB ÖN'!$C:$C,$B50,'[1]FB ÖN'!G:G)=0,"",SUMIF('[1]FB ÖN'!$C:$C,$B50,'[1]FB ÖN'!G:G))</f>
      </c>
      <c r="H50" s="57">
        <v>3722477</v>
      </c>
      <c r="I50" s="57">
        <f>IF(SUMIF('[1]FB ÖN'!$C:$C,$B50,'[1]FB ÖN'!I:I)=0,"",SUMIF('[1]FB ÖN'!$C:$C,$B50,'[1]FB ÖN'!I:I))</f>
      </c>
      <c r="J50" s="57">
        <f>IF(SUMIF('[1]FB ÖN'!$C:$C,$B50,'[1]FB ÖN'!J:J)=0,"",SUMIF('[1]FB ÖN'!$C:$C,$B50,'[1]FB ÖN'!J:J))</f>
      </c>
      <c r="K50" s="57">
        <f>IF(SUMIF('[1]FB ÖN'!$C:$C,$B50,'[1]FB ÖN'!K:K)=0,"",SUMIF('[1]FB ÖN'!$C:$C,$B50,'[1]FB ÖN'!K:K))</f>
      </c>
      <c r="L50" s="58">
        <f t="shared" si="0"/>
        <v>3722477</v>
      </c>
      <c r="M50" s="57">
        <f>IF(B50=18010-0,'Bevételek funkció szerint'!Q121,'Kiadások funkció szerint'!M50-'Bevételek funkció szerint'!L50)+'Kiadások funkció szerint'!N50</f>
        <v>-31319</v>
      </c>
      <c r="N50" s="57">
        <f>IF(SUMIF('[1]FB ÖN'!$C:$C,$B50,'[1]FB ÖN'!N:N)=0,"",SUMIF('[1]FB ÖN'!$C:$C,$B50,'[1]FB ÖN'!N:N))</f>
      </c>
      <c r="O50" s="57">
        <f>IF(SUMIF('[1]FB ÖN'!$C:$C,$B50,'[1]FB ÖN'!N:N)=0,"",SUMIF('[1]FB ÖN'!$C:$C,$B50,'[1]FB ÖN'!N:N))</f>
      </c>
      <c r="P50" s="57">
        <f>IF(SUMIF('[1]FB ÖN'!$C:$C,$B50,'[1]FB ÖN'!O:O)=0,"",SUMIF('[1]FB ÖN'!$C:$C,$B50,'[1]FB ÖN'!O:O))</f>
      </c>
      <c r="Q50" s="58">
        <f t="shared" si="1"/>
        <v>-31319</v>
      </c>
      <c r="R50" s="58">
        <f t="shared" si="2"/>
        <v>3691158</v>
      </c>
      <c r="S50" s="59"/>
      <c r="T50" s="57">
        <f>'Kiadások funkció szerint'!U50</f>
        <v>0</v>
      </c>
      <c r="U50" s="57">
        <f>'Kiadások funkció szerint'!V50</f>
        <v>0</v>
      </c>
      <c r="V50" s="57">
        <f>'Kiadások funkció szerint'!W50</f>
        <v>3691158</v>
      </c>
      <c r="Y50" s="59">
        <f t="shared" si="3"/>
        <v>0</v>
      </c>
    </row>
    <row r="51" spans="1:25" ht="15">
      <c r="A51" s="87" t="s">
        <v>375</v>
      </c>
      <c r="B51" s="129" t="str">
        <f>'Kiadások funkció szerint'!B51</f>
        <v>066020-101</v>
      </c>
      <c r="C51" s="129" t="str">
        <f>'Kiadások funkció szerint'!C51</f>
        <v>Városi játszótéren WC kialakítása</v>
      </c>
      <c r="D51" s="49"/>
      <c r="E51" s="57">
        <f>IF(SUMIF('[1]FB ÖN'!$C:$C,$B51,'[1]FB ÖN'!E:E)=0,"",SUMIF('[1]FB ÖN'!$C:$C,$B51,'[1]FB ÖN'!E:E))</f>
      </c>
      <c r="F51" s="57">
        <f>IF(SUMIF('[1]FB ÖN'!$C:$C,$B51,'[1]FB ÖN'!F:F)=0,"",SUMIF('[1]FB ÖN'!$C:$C,$B51,'[1]FB ÖN'!F:F))</f>
      </c>
      <c r="G51" s="57">
        <f>IF(SUMIF('[1]FB ÖN'!$C:$C,$B51,'[1]FB ÖN'!G:G)=0,"",SUMIF('[1]FB ÖN'!$C:$C,$B51,'[1]FB ÖN'!G:G))</f>
      </c>
      <c r="H51" s="57">
        <f>IF(SUMIF('[1]FB ÖN'!$C:$C,$B51,'[1]FB ÖN'!H:H)=0,"",SUMIF('[1]FB ÖN'!$C:$C,$B51,'[1]FB ÖN'!H:H))</f>
      </c>
      <c r="I51" s="57">
        <f>IF(SUMIF('[1]FB ÖN'!$C:$C,$B51,'[1]FB ÖN'!I:I)=0,"",SUMIF('[1]FB ÖN'!$C:$C,$B51,'[1]FB ÖN'!I:I))</f>
      </c>
      <c r="J51" s="57">
        <f>IF(SUMIF('[1]FB ÖN'!$C:$C,$B51,'[1]FB ÖN'!J:J)=0,"",SUMIF('[1]FB ÖN'!$C:$C,$B51,'[1]FB ÖN'!J:J))</f>
      </c>
      <c r="K51" s="57">
        <f>IF(SUMIF('[1]FB ÖN'!$C:$C,$B51,'[1]FB ÖN'!K:K)=0,"",SUMIF('[1]FB ÖN'!$C:$C,$B51,'[1]FB ÖN'!K:K))</f>
      </c>
      <c r="L51" s="58">
        <f t="shared" si="0"/>
        <v>0</v>
      </c>
      <c r="M51" s="57">
        <f>IF(B51=18010-0,'Bevételek funkció szerint'!Q122,'Kiadások funkció szerint'!M51-'Bevételek funkció szerint'!L51)+'Kiadások funkció szerint'!N51</f>
        <v>453561</v>
      </c>
      <c r="N51" s="57">
        <f>IF(SUMIF('[1]FB ÖN'!$C:$C,$B51,'[1]FB ÖN'!N:N)=0,"",SUMIF('[1]FB ÖN'!$C:$C,$B51,'[1]FB ÖN'!N:N))</f>
      </c>
      <c r="O51" s="57">
        <f>IF(SUMIF('[1]FB ÖN'!$C:$C,$B51,'[1]FB ÖN'!N:N)=0,"",SUMIF('[1]FB ÖN'!$C:$C,$B51,'[1]FB ÖN'!N:N))</f>
      </c>
      <c r="P51" s="57">
        <f>IF(SUMIF('[1]FB ÖN'!$C:$C,$B51,'[1]FB ÖN'!O:O)=0,"",SUMIF('[1]FB ÖN'!$C:$C,$B51,'[1]FB ÖN'!O:O))</f>
      </c>
      <c r="Q51" s="58">
        <f t="shared" si="1"/>
        <v>453561</v>
      </c>
      <c r="R51" s="58">
        <f t="shared" si="2"/>
        <v>453561</v>
      </c>
      <c r="S51" s="59"/>
      <c r="T51" s="57">
        <f>'Kiadások funkció szerint'!U51</f>
        <v>0</v>
      </c>
      <c r="U51" s="57">
        <f>'Kiadások funkció szerint'!V51</f>
        <v>453561</v>
      </c>
      <c r="V51" s="57">
        <f>'Kiadások funkció szerint'!W51</f>
        <v>0</v>
      </c>
      <c r="Y51" s="167">
        <f t="shared" si="3"/>
        <v>0</v>
      </c>
    </row>
    <row r="52" spans="1:25" ht="15">
      <c r="A52" s="87" t="s">
        <v>376</v>
      </c>
      <c r="B52" s="129" t="str">
        <f>'Kiadások funkció szerint'!B52</f>
        <v>066020-102</v>
      </c>
      <c r="C52" s="129" t="str">
        <f>'Kiadások funkció szerint'!C52</f>
        <v>Városháza energetikai korszerűsítése</v>
      </c>
      <c r="D52" s="49"/>
      <c r="E52" s="57">
        <f>IF(SUMIF('[1]FB ÖN'!$C:$C,$B52,'[1]FB ÖN'!E:E)=0,"",SUMIF('[1]FB ÖN'!$C:$C,$B52,'[1]FB ÖN'!E:E))</f>
      </c>
      <c r="F52" s="57">
        <f>IF(SUMIF('[1]FB ÖN'!$C:$C,$B52,'[1]FB ÖN'!F:F)=0,"",SUMIF('[1]FB ÖN'!$C:$C,$B52,'[1]FB ÖN'!F:F))</f>
      </c>
      <c r="G52" s="57">
        <f>IF(SUMIF('[1]FB ÖN'!$C:$C,$B52,'[1]FB ÖN'!G:G)=0,"",SUMIF('[1]FB ÖN'!$C:$C,$B52,'[1]FB ÖN'!G:G))</f>
      </c>
      <c r="H52" s="57">
        <f>IF(SUMIF('[1]FB ÖN'!$C:$C,$B52,'[1]FB ÖN'!H:H)=0,"",SUMIF('[1]FB ÖN'!$C:$C,$B52,'[1]FB ÖN'!H:H))</f>
      </c>
      <c r="I52" s="57">
        <f>IF(SUMIF('[1]FB ÖN'!$C:$C,$B52,'[1]FB ÖN'!I:I)=0,"",SUMIF('[1]FB ÖN'!$C:$C,$B52,'[1]FB ÖN'!I:I))</f>
      </c>
      <c r="J52" s="57">
        <f>IF(SUMIF('[1]FB ÖN'!$C:$C,$B52,'[1]FB ÖN'!J:J)=0,"",SUMIF('[1]FB ÖN'!$C:$C,$B52,'[1]FB ÖN'!J:J))</f>
      </c>
      <c r="K52" s="57">
        <f>IF(SUMIF('[1]FB ÖN'!$C:$C,$B52,'[1]FB ÖN'!K:K)=0,"",SUMIF('[1]FB ÖN'!$C:$C,$B52,'[1]FB ÖN'!K:K))</f>
      </c>
      <c r="L52" s="58">
        <f t="shared" si="0"/>
        <v>0</v>
      </c>
      <c r="M52" s="57">
        <f>IF(B52=18010-0,'Bevételek funkció szerint'!Q123,'Kiadások funkció szerint'!M52-'Bevételek funkció szerint'!L52)+'Kiadások funkció szerint'!N52</f>
        <v>0</v>
      </c>
      <c r="N52" s="57">
        <f>IF(SUMIF('[1]FB ÖN'!$C:$C,$B52,'[1]FB ÖN'!N:N)=0,"",SUMIF('[1]FB ÖN'!$C:$C,$B52,'[1]FB ÖN'!N:N))</f>
      </c>
      <c r="O52" s="57">
        <f>IF(SUMIF('[1]FB ÖN'!$C:$C,$B52,'[1]FB ÖN'!N:N)=0,"",SUMIF('[1]FB ÖN'!$C:$C,$B52,'[1]FB ÖN'!N:N))</f>
      </c>
      <c r="P52" s="57">
        <f>IF(SUMIF('[1]FB ÖN'!$C:$C,$B52,'[1]FB ÖN'!O:O)=0,"",SUMIF('[1]FB ÖN'!$C:$C,$B52,'[1]FB ÖN'!O:O))</f>
      </c>
      <c r="Q52" s="58">
        <f t="shared" si="1"/>
        <v>0</v>
      </c>
      <c r="R52" s="58">
        <f t="shared" si="2"/>
        <v>0</v>
      </c>
      <c r="S52" s="59"/>
      <c r="T52" s="57">
        <f>'Kiadások funkció szerint'!U52</f>
        <v>0</v>
      </c>
      <c r="U52" s="57">
        <f>'Kiadások funkció szerint'!V52</f>
        <v>0</v>
      </c>
      <c r="V52" s="57">
        <f>'Kiadások funkció szerint'!W52</f>
        <v>0</v>
      </c>
      <c r="Y52" s="167">
        <f t="shared" si="3"/>
        <v>0</v>
      </c>
    </row>
    <row r="53" spans="1:25" ht="15">
      <c r="A53" s="87" t="s">
        <v>377</v>
      </c>
      <c r="B53" s="129" t="str">
        <f>'Kiadások funkció szerint'!B53</f>
        <v>066020-103</v>
      </c>
      <c r="C53" s="129" t="str">
        <f>'Kiadások funkció szerint'!C53</f>
        <v>Hulladékgyűjtő szigetek kialakítása</v>
      </c>
      <c r="D53" s="49"/>
      <c r="E53" s="57">
        <f>IF(SUMIF('[1]FB ÖN'!$C:$C,$B53,'[1]FB ÖN'!E:E)=0,"",SUMIF('[1]FB ÖN'!$C:$C,$B53,'[1]FB ÖN'!E:E))</f>
      </c>
      <c r="F53" s="57">
        <f>IF(SUMIF('[1]FB ÖN'!$C:$C,$B53,'[1]FB ÖN'!F:F)=0,"",SUMIF('[1]FB ÖN'!$C:$C,$B53,'[1]FB ÖN'!F:F))</f>
      </c>
      <c r="G53" s="57">
        <f>IF(SUMIF('[1]FB ÖN'!$C:$C,$B53,'[1]FB ÖN'!G:G)=0,"",SUMIF('[1]FB ÖN'!$C:$C,$B53,'[1]FB ÖN'!G:G))</f>
      </c>
      <c r="H53" s="57">
        <f>IF(SUMIF('[1]FB ÖN'!$C:$C,$B53,'[1]FB ÖN'!H:H)=0,"",SUMIF('[1]FB ÖN'!$C:$C,$B53,'[1]FB ÖN'!H:H))</f>
      </c>
      <c r="I53" s="57">
        <f>IF(SUMIF('[1]FB ÖN'!$C:$C,$B53,'[1]FB ÖN'!I:I)=0,"",SUMIF('[1]FB ÖN'!$C:$C,$B53,'[1]FB ÖN'!I:I))</f>
      </c>
      <c r="J53" s="57">
        <f>IF(SUMIF('[1]FB ÖN'!$C:$C,$B53,'[1]FB ÖN'!J:J)=0,"",SUMIF('[1]FB ÖN'!$C:$C,$B53,'[1]FB ÖN'!J:J))</f>
      </c>
      <c r="K53" s="57">
        <f>IF(SUMIF('[1]FB ÖN'!$C:$C,$B53,'[1]FB ÖN'!K:K)=0,"",SUMIF('[1]FB ÖN'!$C:$C,$B53,'[1]FB ÖN'!K:K))</f>
      </c>
      <c r="L53" s="58">
        <f t="shared" si="0"/>
        <v>0</v>
      </c>
      <c r="M53" s="57">
        <f>IF(B53=18010-0,'Bevételek funkció szerint'!Q124,'Kiadások funkció szerint'!M53-'Bevételek funkció szerint'!L53)+'Kiadások funkció szerint'!N53</f>
        <v>0</v>
      </c>
      <c r="N53" s="57">
        <f>IF(SUMIF('[1]FB ÖN'!$C:$C,$B53,'[1]FB ÖN'!N:N)=0,"",SUMIF('[1]FB ÖN'!$C:$C,$B53,'[1]FB ÖN'!N:N))</f>
      </c>
      <c r="O53" s="57">
        <f>IF(SUMIF('[1]FB ÖN'!$C:$C,$B53,'[1]FB ÖN'!N:N)=0,"",SUMIF('[1]FB ÖN'!$C:$C,$B53,'[1]FB ÖN'!N:N))</f>
      </c>
      <c r="P53" s="57">
        <f>IF(SUMIF('[1]FB ÖN'!$C:$C,$B53,'[1]FB ÖN'!O:O)=0,"",SUMIF('[1]FB ÖN'!$C:$C,$B53,'[1]FB ÖN'!O:O))</f>
      </c>
      <c r="Q53" s="58">
        <f t="shared" si="1"/>
        <v>0</v>
      </c>
      <c r="R53" s="58">
        <f t="shared" si="2"/>
        <v>0</v>
      </c>
      <c r="S53" s="59"/>
      <c r="T53" s="57">
        <f>'Kiadások funkció szerint'!U53</f>
        <v>0</v>
      </c>
      <c r="U53" s="57">
        <f>'Kiadások funkció szerint'!V53</f>
        <v>0</v>
      </c>
      <c r="V53" s="57">
        <f>'Kiadások funkció szerint'!W53</f>
        <v>0</v>
      </c>
      <c r="Y53" s="167">
        <f t="shared" si="3"/>
        <v>0</v>
      </c>
    </row>
    <row r="54" spans="1:25" ht="15">
      <c r="A54" s="87" t="s">
        <v>378</v>
      </c>
      <c r="B54" s="129" t="str">
        <f>'Kiadások funkció szerint'!B54</f>
        <v>066020-104</v>
      </c>
      <c r="C54" s="129" t="str">
        <f>'Kiadások funkció szerint'!C54</f>
        <v>Luther tér 1. Sportcsarnok világítás cseréje pályázat</v>
      </c>
      <c r="D54" s="49"/>
      <c r="E54" s="57">
        <f>IF(SUMIF('[1]FB ÖN'!$C:$C,$B54,'[1]FB ÖN'!E:E)=0,"",SUMIF('[1]FB ÖN'!$C:$C,$B54,'[1]FB ÖN'!E:E))</f>
      </c>
      <c r="F54" s="57">
        <f>IF(SUMIF('[1]FB ÖN'!$C:$C,$B54,'[1]FB ÖN'!F:F)=0,"",SUMIF('[1]FB ÖN'!$C:$C,$B54,'[1]FB ÖN'!F:F))</f>
      </c>
      <c r="G54" s="57">
        <f>IF(SUMIF('[1]FB ÖN'!$C:$C,$B54,'[1]FB ÖN'!G:G)=0,"",SUMIF('[1]FB ÖN'!$C:$C,$B54,'[1]FB ÖN'!G:G))</f>
      </c>
      <c r="H54" s="57">
        <f>IF(SUMIF('[1]FB ÖN'!$C:$C,$B54,'[1]FB ÖN'!H:H)=0,"",SUMIF('[1]FB ÖN'!$C:$C,$B54,'[1]FB ÖN'!H:H))</f>
      </c>
      <c r="I54" s="57">
        <f>IF(SUMIF('[1]FB ÖN'!$C:$C,$B54,'[1]FB ÖN'!I:I)=0,"",SUMIF('[1]FB ÖN'!$C:$C,$B54,'[1]FB ÖN'!I:I))</f>
      </c>
      <c r="J54" s="57">
        <f>IF(SUMIF('[1]FB ÖN'!$C:$C,$B54,'[1]FB ÖN'!J:J)=0,"",SUMIF('[1]FB ÖN'!$C:$C,$B54,'[1]FB ÖN'!J:J))</f>
      </c>
      <c r="K54" s="57">
        <f>IF(SUMIF('[1]FB ÖN'!$C:$C,$B54,'[1]FB ÖN'!K:K)=0,"",SUMIF('[1]FB ÖN'!$C:$C,$B54,'[1]FB ÖN'!K:K))</f>
      </c>
      <c r="L54" s="58">
        <f t="shared" si="0"/>
        <v>0</v>
      </c>
      <c r="M54" s="57">
        <f>IF(B54=18010-0,'Bevételek funkció szerint'!Q125,'Kiadások funkció szerint'!M54-'Bevételek funkció szerint'!L54)+'Kiadások funkció szerint'!N54</f>
        <v>0</v>
      </c>
      <c r="N54" s="57">
        <f>IF(SUMIF('[1]FB ÖN'!$C:$C,$B54,'[1]FB ÖN'!N:N)=0,"",SUMIF('[1]FB ÖN'!$C:$C,$B54,'[1]FB ÖN'!N:N))</f>
      </c>
      <c r="O54" s="57">
        <f>IF(SUMIF('[1]FB ÖN'!$C:$C,$B54,'[1]FB ÖN'!N:N)=0,"",SUMIF('[1]FB ÖN'!$C:$C,$B54,'[1]FB ÖN'!N:N))</f>
      </c>
      <c r="P54" s="57">
        <f>IF(SUMIF('[1]FB ÖN'!$C:$C,$B54,'[1]FB ÖN'!O:O)=0,"",SUMIF('[1]FB ÖN'!$C:$C,$B54,'[1]FB ÖN'!O:O))</f>
      </c>
      <c r="Q54" s="58">
        <f t="shared" si="1"/>
        <v>0</v>
      </c>
      <c r="R54" s="58">
        <f t="shared" si="2"/>
        <v>0</v>
      </c>
      <c r="S54" s="59"/>
      <c r="T54" s="57">
        <f>'Kiadások funkció szerint'!U54</f>
        <v>0</v>
      </c>
      <c r="U54" s="57">
        <f>'Kiadások funkció szerint'!V54</f>
        <v>0</v>
      </c>
      <c r="V54" s="57">
        <f>'Kiadások funkció szerint'!W54</f>
        <v>0</v>
      </c>
      <c r="Y54" s="167">
        <f t="shared" si="3"/>
        <v>0</v>
      </c>
    </row>
    <row r="55" spans="1:25" ht="15">
      <c r="A55" s="87" t="s">
        <v>379</v>
      </c>
      <c r="B55" s="129" t="str">
        <f>'Kiadások funkció szerint'!B55</f>
        <v>066020-105</v>
      </c>
      <c r="C55" s="129" t="str">
        <f>'Kiadások funkció szerint'!C55</f>
        <v>HelpyNet kapcsolattartó rendszer</v>
      </c>
      <c r="D55" s="49"/>
      <c r="E55" s="57">
        <f>IF(SUMIF('[1]FB ÖN'!$C:$C,$B55,'[1]FB ÖN'!E:E)=0,"",SUMIF('[1]FB ÖN'!$C:$C,$B55,'[1]FB ÖN'!E:E))</f>
      </c>
      <c r="F55" s="57">
        <f>IF(SUMIF('[1]FB ÖN'!$C:$C,$B55,'[1]FB ÖN'!F:F)=0,"",SUMIF('[1]FB ÖN'!$C:$C,$B55,'[1]FB ÖN'!F:F))</f>
      </c>
      <c r="G55" s="57">
        <f>IF(SUMIF('[1]FB ÖN'!$C:$C,$B55,'[1]FB ÖN'!G:G)=0,"",SUMIF('[1]FB ÖN'!$C:$C,$B55,'[1]FB ÖN'!G:G))</f>
      </c>
      <c r="H55" s="57">
        <f>IF(SUMIF('[1]FB ÖN'!$C:$C,$B55,'[1]FB ÖN'!H:H)=0,"",SUMIF('[1]FB ÖN'!$C:$C,$B55,'[1]FB ÖN'!H:H))</f>
      </c>
      <c r="I55" s="57">
        <f>IF(SUMIF('[1]FB ÖN'!$C:$C,$B55,'[1]FB ÖN'!I:I)=0,"",SUMIF('[1]FB ÖN'!$C:$C,$B55,'[1]FB ÖN'!I:I))</f>
      </c>
      <c r="J55" s="57">
        <f>IF(SUMIF('[1]FB ÖN'!$C:$C,$B55,'[1]FB ÖN'!J:J)=0,"",SUMIF('[1]FB ÖN'!$C:$C,$B55,'[1]FB ÖN'!J:J))</f>
      </c>
      <c r="K55" s="57">
        <f>IF(SUMIF('[1]FB ÖN'!$C:$C,$B55,'[1]FB ÖN'!K:K)=0,"",SUMIF('[1]FB ÖN'!$C:$C,$B55,'[1]FB ÖN'!K:K))</f>
      </c>
      <c r="L55" s="58">
        <f t="shared" si="0"/>
        <v>0</v>
      </c>
      <c r="M55" s="57">
        <f>IF(B55=18010-0,'Bevételek funkció szerint'!Q126,'Kiadások funkció szerint'!M55-'Bevételek funkció szerint'!L55)+'Kiadások funkció szerint'!N55</f>
        <v>1600200</v>
      </c>
      <c r="N55" s="57">
        <f>IF(SUMIF('[1]FB ÖN'!$C:$C,$B55,'[1]FB ÖN'!N:N)=0,"",SUMIF('[1]FB ÖN'!$C:$C,$B55,'[1]FB ÖN'!N:N))</f>
      </c>
      <c r="O55" s="57">
        <f>IF(SUMIF('[1]FB ÖN'!$C:$C,$B55,'[1]FB ÖN'!N:N)=0,"",SUMIF('[1]FB ÖN'!$C:$C,$B55,'[1]FB ÖN'!N:N))</f>
      </c>
      <c r="P55" s="57">
        <f>IF(SUMIF('[1]FB ÖN'!$C:$C,$B55,'[1]FB ÖN'!O:O)=0,"",SUMIF('[1]FB ÖN'!$C:$C,$B55,'[1]FB ÖN'!O:O))</f>
      </c>
      <c r="Q55" s="58">
        <f t="shared" si="1"/>
        <v>1600200</v>
      </c>
      <c r="R55" s="58">
        <f t="shared" si="2"/>
        <v>1600200</v>
      </c>
      <c r="S55" s="59"/>
      <c r="T55" s="57">
        <f>'Kiadások funkció szerint'!U55</f>
        <v>0</v>
      </c>
      <c r="U55" s="57">
        <f>'Kiadások funkció szerint'!V55</f>
        <v>0</v>
      </c>
      <c r="V55" s="57">
        <f>'Kiadások funkció szerint'!W55</f>
        <v>1600200</v>
      </c>
      <c r="Y55" s="167">
        <f t="shared" si="3"/>
        <v>0</v>
      </c>
    </row>
    <row r="56" spans="1:25" ht="15">
      <c r="A56" s="87" t="s">
        <v>380</v>
      </c>
      <c r="B56" s="129" t="str">
        <f>'Kiadások funkció szerint'!B56</f>
        <v>066020-107</v>
      </c>
      <c r="C56" s="129" t="str">
        <f>'Kiadások funkció szerint'!C56</f>
        <v>A mezőberényi Világháborús hősi emlékmű felújítása</v>
      </c>
      <c r="D56" s="49"/>
      <c r="E56" s="57">
        <f>IF(SUMIF('[1]FB ÖN'!$C:$C,$B56,'[1]FB ÖN'!E:E)=0,"",SUMIF('[1]FB ÖN'!$C:$C,$B56,'[1]FB ÖN'!E:E))</f>
      </c>
      <c r="F56" s="57">
        <v>2000000</v>
      </c>
      <c r="G56" s="57">
        <f>IF(SUMIF('[1]FB ÖN'!$C:$C,$B56,'[1]FB ÖN'!G:G)=0,"",SUMIF('[1]FB ÖN'!$C:$C,$B56,'[1]FB ÖN'!G:G))</f>
      </c>
      <c r="H56" s="57">
        <f>IF(SUMIF('[1]FB ÖN'!$C:$C,$B56,'[1]FB ÖN'!H:H)=0,"",SUMIF('[1]FB ÖN'!$C:$C,$B56,'[1]FB ÖN'!H:H))</f>
      </c>
      <c r="I56" s="57">
        <f>IF(SUMIF('[1]FB ÖN'!$C:$C,$B56,'[1]FB ÖN'!I:I)=0,"",SUMIF('[1]FB ÖN'!$C:$C,$B56,'[1]FB ÖN'!I:I))</f>
      </c>
      <c r="J56" s="57">
        <f>IF(SUMIF('[1]FB ÖN'!$C:$C,$B56,'[1]FB ÖN'!J:J)=0,"",SUMIF('[1]FB ÖN'!$C:$C,$B56,'[1]FB ÖN'!J:J))</f>
      </c>
      <c r="K56" s="57">
        <f>IF(SUMIF('[1]FB ÖN'!$C:$C,$B56,'[1]FB ÖN'!K:K)=0,"",SUMIF('[1]FB ÖN'!$C:$C,$B56,'[1]FB ÖN'!K:K))</f>
      </c>
      <c r="L56" s="58">
        <f t="shared" si="0"/>
        <v>2000000</v>
      </c>
      <c r="M56" s="57">
        <f>IF(B56=18010-0,'Bevételek funkció szerint'!Q127,'Kiadások funkció szerint'!M56-'Bevételek funkció szerint'!L56)+'Kiadások funkció szerint'!N56</f>
        <v>-6100</v>
      </c>
      <c r="N56" s="57">
        <f>IF(SUMIF('[1]FB ÖN'!$C:$C,$B56,'[1]FB ÖN'!N:N)=0,"",SUMIF('[1]FB ÖN'!$C:$C,$B56,'[1]FB ÖN'!N:N))</f>
      </c>
      <c r="O56" s="57">
        <f>IF(SUMIF('[1]FB ÖN'!$C:$C,$B56,'[1]FB ÖN'!N:N)=0,"",SUMIF('[1]FB ÖN'!$C:$C,$B56,'[1]FB ÖN'!N:N))</f>
      </c>
      <c r="P56" s="57">
        <f>IF(SUMIF('[1]FB ÖN'!$C:$C,$B56,'[1]FB ÖN'!O:O)=0,"",SUMIF('[1]FB ÖN'!$C:$C,$B56,'[1]FB ÖN'!O:O))</f>
      </c>
      <c r="Q56" s="58">
        <f t="shared" si="1"/>
        <v>-6100</v>
      </c>
      <c r="R56" s="58">
        <f t="shared" si="2"/>
        <v>1993900</v>
      </c>
      <c r="S56" s="59"/>
      <c r="T56" s="57">
        <f>'Kiadások funkció szerint'!U56</f>
        <v>0</v>
      </c>
      <c r="U56" s="57">
        <f>'Kiadások funkció szerint'!V56</f>
        <v>0</v>
      </c>
      <c r="V56" s="57">
        <f>'Kiadások funkció szerint'!W56</f>
        <v>1993900</v>
      </c>
      <c r="Y56" s="167">
        <f t="shared" si="3"/>
        <v>0</v>
      </c>
    </row>
    <row r="57" spans="1:25" ht="15">
      <c r="A57" s="87" t="s">
        <v>381</v>
      </c>
      <c r="B57" s="129" t="str">
        <f>'Kiadások funkció szerint'!B57</f>
        <v>066020-108</v>
      </c>
      <c r="C57" s="129" t="str">
        <f>'Kiadások funkció szerint'!C57</f>
        <v>Víziközmű rendszer műszaki állapot javítása pályázat</v>
      </c>
      <c r="D57" s="49"/>
      <c r="E57" s="57">
        <f>IF(SUMIF('[1]FB ÖN'!$C:$C,$B57,'[1]FB ÖN'!E:E)=0,"",SUMIF('[1]FB ÖN'!$C:$C,$B57,'[1]FB ÖN'!E:E))</f>
      </c>
      <c r="F57" s="57">
        <f>IF(SUMIF('[1]FB ÖN'!$C:$C,$B57,'[1]FB ÖN'!F:F)=0,"",SUMIF('[1]FB ÖN'!$C:$C,$B57,'[1]FB ÖN'!F:F))</f>
      </c>
      <c r="G57" s="57">
        <f>IF(SUMIF('[1]FB ÖN'!$C:$C,$B57,'[1]FB ÖN'!G:G)=0,"",SUMIF('[1]FB ÖN'!$C:$C,$B57,'[1]FB ÖN'!G:G))</f>
      </c>
      <c r="H57" s="57">
        <f>IF(SUMIF('[1]FB ÖN'!$C:$C,$B57,'[1]FB ÖN'!H:H)=0,"",SUMIF('[1]FB ÖN'!$C:$C,$B57,'[1]FB ÖN'!H:H))</f>
      </c>
      <c r="I57" s="57">
        <f>IF(SUMIF('[1]FB ÖN'!$C:$C,$B57,'[1]FB ÖN'!I:I)=0,"",SUMIF('[1]FB ÖN'!$C:$C,$B57,'[1]FB ÖN'!I:I))</f>
      </c>
      <c r="J57" s="57">
        <f>IF(SUMIF('[1]FB ÖN'!$C:$C,$B57,'[1]FB ÖN'!J:J)=0,"",SUMIF('[1]FB ÖN'!$C:$C,$B57,'[1]FB ÖN'!J:J))</f>
      </c>
      <c r="K57" s="57">
        <f>IF(SUMIF('[1]FB ÖN'!$C:$C,$B57,'[1]FB ÖN'!K:K)=0,"",SUMIF('[1]FB ÖN'!$C:$C,$B57,'[1]FB ÖN'!K:K))</f>
      </c>
      <c r="L57" s="58">
        <f t="shared" si="0"/>
        <v>0</v>
      </c>
      <c r="M57" s="57">
        <f>IF(B57=18010-0,'Bevételek funkció szerint'!Q128,'Kiadások funkció szerint'!M57-'Bevételek funkció szerint'!L57)+'Kiadások funkció szerint'!N57</f>
        <v>0</v>
      </c>
      <c r="N57" s="57">
        <f>IF(SUMIF('[1]FB ÖN'!$C:$C,$B57,'[1]FB ÖN'!N:N)=0,"",SUMIF('[1]FB ÖN'!$C:$C,$B57,'[1]FB ÖN'!N:N))</f>
      </c>
      <c r="O57" s="57">
        <f>IF(SUMIF('[1]FB ÖN'!$C:$C,$B57,'[1]FB ÖN'!N:N)=0,"",SUMIF('[1]FB ÖN'!$C:$C,$B57,'[1]FB ÖN'!N:N))</f>
      </c>
      <c r="P57" s="57">
        <f>IF(SUMIF('[1]FB ÖN'!$C:$C,$B57,'[1]FB ÖN'!O:O)=0,"",SUMIF('[1]FB ÖN'!$C:$C,$B57,'[1]FB ÖN'!O:O))</f>
      </c>
      <c r="Q57" s="58">
        <f t="shared" si="1"/>
        <v>0</v>
      </c>
      <c r="R57" s="58">
        <f t="shared" si="2"/>
        <v>0</v>
      </c>
      <c r="S57" s="59"/>
      <c r="T57" s="57">
        <f>'Kiadások funkció szerint'!U57</f>
        <v>0</v>
      </c>
      <c r="U57" s="57">
        <f>'Kiadások funkció szerint'!V57</f>
        <v>0</v>
      </c>
      <c r="V57" s="57">
        <f>'Kiadások funkció szerint'!W57</f>
        <v>0</v>
      </c>
      <c r="Y57" s="167">
        <f t="shared" si="3"/>
        <v>0</v>
      </c>
    </row>
    <row r="58" spans="1:25" ht="15">
      <c r="A58" s="87" t="s">
        <v>382</v>
      </c>
      <c r="B58" s="129" t="str">
        <f>'Kiadások funkció szerint'!B58</f>
        <v>066020-109</v>
      </c>
      <c r="C58" s="129" t="str">
        <f>'Kiadások funkció szerint'!C58</f>
        <v>Energia takarékos berendezések beszerzése, technológiák alkalmazása pályázat</v>
      </c>
      <c r="D58" s="49"/>
      <c r="E58" s="57">
        <f>IF(SUMIF('[1]FB ÖN'!$C:$C,$B58,'[1]FB ÖN'!E:E)=0,"",SUMIF('[1]FB ÖN'!$C:$C,$B58,'[1]FB ÖN'!E:E))</f>
      </c>
      <c r="F58" s="57">
        <v>12993540</v>
      </c>
      <c r="G58" s="57">
        <f>IF(SUMIF('[1]FB ÖN'!$C:$C,$B58,'[1]FB ÖN'!G:G)=0,"",SUMIF('[1]FB ÖN'!$C:$C,$B58,'[1]FB ÖN'!G:G))</f>
      </c>
      <c r="H58" s="57">
        <f>IF(SUMIF('[1]FB ÖN'!$C:$C,$B58,'[1]FB ÖN'!H:H)=0,"",SUMIF('[1]FB ÖN'!$C:$C,$B58,'[1]FB ÖN'!H:H))</f>
      </c>
      <c r="I58" s="57">
        <f>IF(SUMIF('[1]FB ÖN'!$C:$C,$B58,'[1]FB ÖN'!I:I)=0,"",SUMIF('[1]FB ÖN'!$C:$C,$B58,'[1]FB ÖN'!I:I))</f>
      </c>
      <c r="J58" s="57">
        <f>IF(SUMIF('[1]FB ÖN'!$C:$C,$B58,'[1]FB ÖN'!J:J)=0,"",SUMIF('[1]FB ÖN'!$C:$C,$B58,'[1]FB ÖN'!J:J))</f>
      </c>
      <c r="K58" s="57">
        <f>IF(SUMIF('[1]FB ÖN'!$C:$C,$B58,'[1]FB ÖN'!K:K)=0,"",SUMIF('[1]FB ÖN'!$C:$C,$B58,'[1]FB ÖN'!K:K))</f>
      </c>
      <c r="L58" s="58">
        <f t="shared" si="0"/>
        <v>12993540</v>
      </c>
      <c r="M58" s="57">
        <f>IF(B58=18010-0,'Bevételek funkció szerint'!Q129,'Kiadások funkció szerint'!M58-'Bevételek funkció szerint'!L58)+'Kiadások funkció szerint'!N58</f>
        <v>-12993540</v>
      </c>
      <c r="N58" s="57">
        <f>IF(SUMIF('[1]FB ÖN'!$C:$C,$B58,'[1]FB ÖN'!N:N)=0,"",SUMIF('[1]FB ÖN'!$C:$C,$B58,'[1]FB ÖN'!N:N))</f>
      </c>
      <c r="O58" s="57">
        <f>IF(SUMIF('[1]FB ÖN'!$C:$C,$B58,'[1]FB ÖN'!N:N)=0,"",SUMIF('[1]FB ÖN'!$C:$C,$B58,'[1]FB ÖN'!N:N))</f>
      </c>
      <c r="P58" s="57">
        <f>IF(SUMIF('[1]FB ÖN'!$C:$C,$B58,'[1]FB ÖN'!O:O)=0,"",SUMIF('[1]FB ÖN'!$C:$C,$B58,'[1]FB ÖN'!O:O))</f>
      </c>
      <c r="Q58" s="58">
        <f t="shared" si="1"/>
        <v>-12993540</v>
      </c>
      <c r="R58" s="58">
        <f t="shared" si="2"/>
        <v>0</v>
      </c>
      <c r="S58" s="59"/>
      <c r="T58" s="57">
        <f>'Kiadások funkció szerint'!U58</f>
        <v>0</v>
      </c>
      <c r="U58" s="57">
        <f>'Kiadások funkció szerint'!V58</f>
        <v>0</v>
      </c>
      <c r="V58" s="57">
        <f>'Kiadások funkció szerint'!W58</f>
        <v>0</v>
      </c>
      <c r="Y58" s="167">
        <f t="shared" si="3"/>
        <v>0</v>
      </c>
    </row>
    <row r="59" spans="1:25" ht="15">
      <c r="A59" s="87" t="s">
        <v>383</v>
      </c>
      <c r="B59" s="129" t="str">
        <f>'Kiadások funkció szerint'!B59</f>
        <v>066020-11</v>
      </c>
      <c r="C59" s="129" t="str">
        <f>'Kiadások funkció szerint'!C59</f>
        <v>Közvetített szolgáltatások ÁH-on kívül</v>
      </c>
      <c r="D59" s="49"/>
      <c r="E59" s="57">
        <f>IF(SUMIF('[1]FB ÖN'!$C:$C,$B59,'[1]FB ÖN'!E:E)=0,"",SUMIF('[1]FB ÖN'!$C:$C,$B59,'[1]FB ÖN'!E:E))</f>
      </c>
      <c r="F59" s="57">
        <f>IF(SUMIF('[1]FB ÖN'!$C:$C,$B59,'[1]FB ÖN'!F:F)=0,"",SUMIF('[1]FB ÖN'!$C:$C,$B59,'[1]FB ÖN'!F:F))</f>
      </c>
      <c r="G59" s="57">
        <f>IF(SUMIF('[1]FB ÖN'!$C:$C,$B59,'[1]FB ÖN'!G:G)=0,"",SUMIF('[1]FB ÖN'!$C:$C,$B59,'[1]FB ÖN'!G:G))</f>
      </c>
      <c r="H59" s="57">
        <v>2782931</v>
      </c>
      <c r="I59" s="57">
        <f>IF(SUMIF('[1]FB ÖN'!$C:$C,$B59,'[1]FB ÖN'!I:I)=0,"",SUMIF('[1]FB ÖN'!$C:$C,$B59,'[1]FB ÖN'!I:I))</f>
      </c>
      <c r="J59" s="57">
        <f>IF(SUMIF('[1]FB ÖN'!$C:$C,$B59,'[1]FB ÖN'!J:J)=0,"",SUMIF('[1]FB ÖN'!$C:$C,$B59,'[1]FB ÖN'!J:J))</f>
      </c>
      <c r="K59" s="57">
        <f>IF(SUMIF('[1]FB ÖN'!$C:$C,$B59,'[1]FB ÖN'!K:K)=0,"",SUMIF('[1]FB ÖN'!$C:$C,$B59,'[1]FB ÖN'!K:K))</f>
      </c>
      <c r="L59" s="58">
        <f t="shared" si="0"/>
        <v>2782931</v>
      </c>
      <c r="M59" s="57">
        <f>IF(B59=18010-0,'Bevételek funkció szerint'!Q130,'Kiadások funkció szerint'!M59-'Bevételek funkció szerint'!L59)+'Kiadások funkció szerint'!N59</f>
        <v>-685604</v>
      </c>
      <c r="N59" s="57">
        <f>IF(SUMIF('[1]FB ÖN'!$C:$C,$B59,'[1]FB ÖN'!N:N)=0,"",SUMIF('[1]FB ÖN'!$C:$C,$B59,'[1]FB ÖN'!N:N))</f>
      </c>
      <c r="O59" s="57">
        <f>IF(SUMIF('[1]FB ÖN'!$C:$C,$B59,'[1]FB ÖN'!N:N)=0,"",SUMIF('[1]FB ÖN'!$C:$C,$B59,'[1]FB ÖN'!N:N))</f>
      </c>
      <c r="P59" s="57">
        <f>IF(SUMIF('[1]FB ÖN'!$C:$C,$B59,'[1]FB ÖN'!O:O)=0,"",SUMIF('[1]FB ÖN'!$C:$C,$B59,'[1]FB ÖN'!O:O))</f>
      </c>
      <c r="Q59" s="58">
        <f t="shared" si="1"/>
        <v>-685604</v>
      </c>
      <c r="R59" s="58">
        <f t="shared" si="2"/>
        <v>2097327</v>
      </c>
      <c r="S59" s="59"/>
      <c r="T59" s="57">
        <f>'Kiadások funkció szerint'!U59</f>
        <v>0</v>
      </c>
      <c r="U59" s="57">
        <f>'Kiadások funkció szerint'!V59</f>
        <v>0</v>
      </c>
      <c r="V59" s="57">
        <f>'Kiadások funkció szerint'!W59</f>
        <v>2097327</v>
      </c>
      <c r="Y59" s="167">
        <f t="shared" si="3"/>
        <v>0</v>
      </c>
    </row>
    <row r="60" spans="1:25" ht="15">
      <c r="A60" s="87" t="s">
        <v>384</v>
      </c>
      <c r="B60" s="129" t="str">
        <f>'Kiadások funkció szerint'!B60</f>
        <v>066020-36</v>
      </c>
      <c r="C60" s="129" t="str">
        <f>'Kiadások funkció szerint'!C60</f>
        <v>Mezőberényi termálfűtési rendszer üzemeltetése</v>
      </c>
      <c r="D60" s="49"/>
      <c r="E60" s="57">
        <f>IF(SUMIF('[1]FB ÖN'!$C:$C,$B60,'[1]FB ÖN'!E:E)=0,"",SUMIF('[1]FB ÖN'!$C:$C,$B60,'[1]FB ÖN'!E:E))</f>
      </c>
      <c r="F60" s="57">
        <f>IF(SUMIF('[1]FB ÖN'!$C:$C,$B60,'[1]FB ÖN'!F:F)=0,"",SUMIF('[1]FB ÖN'!$C:$C,$B60,'[1]FB ÖN'!F:F))</f>
      </c>
      <c r="G60" s="57">
        <f>IF(SUMIF('[1]FB ÖN'!$C:$C,$B60,'[1]FB ÖN'!G:G)=0,"",SUMIF('[1]FB ÖN'!$C:$C,$B60,'[1]FB ÖN'!G:G))</f>
      </c>
      <c r="H60" s="57">
        <f>IF(SUMIF('[1]FB ÖN'!$C:$C,$B60,'[1]FB ÖN'!H:H)=0,"",SUMIF('[1]FB ÖN'!$C:$C,$B60,'[1]FB ÖN'!H:H))</f>
      </c>
      <c r="I60" s="57">
        <f>IF(SUMIF('[1]FB ÖN'!$C:$C,$B60,'[1]FB ÖN'!I:I)=0,"",SUMIF('[1]FB ÖN'!$C:$C,$B60,'[1]FB ÖN'!I:I))</f>
      </c>
      <c r="J60" s="57">
        <f>IF(SUMIF('[1]FB ÖN'!$C:$C,$B60,'[1]FB ÖN'!J:J)=0,"",SUMIF('[1]FB ÖN'!$C:$C,$B60,'[1]FB ÖN'!J:J))</f>
      </c>
      <c r="K60" s="57">
        <f>IF(SUMIF('[1]FB ÖN'!$C:$C,$B60,'[1]FB ÖN'!K:K)=0,"",SUMIF('[1]FB ÖN'!$C:$C,$B60,'[1]FB ÖN'!K:K))</f>
      </c>
      <c r="L60" s="58">
        <f t="shared" si="0"/>
        <v>0</v>
      </c>
      <c r="M60" s="57">
        <f>IF(B60=18010-0,'Bevételek funkció szerint'!Q131,'Kiadások funkció szerint'!M60-'Bevételek funkció szerint'!L60)+'Kiadások funkció szerint'!N60</f>
        <v>1223103</v>
      </c>
      <c r="N60" s="57">
        <f>IF(SUMIF('[1]FB ÖN'!$C:$C,$B60,'[1]FB ÖN'!N:N)=0,"",SUMIF('[1]FB ÖN'!$C:$C,$B60,'[1]FB ÖN'!N:N))</f>
      </c>
      <c r="O60" s="57">
        <f>IF(SUMIF('[1]FB ÖN'!$C:$C,$B60,'[1]FB ÖN'!N:N)=0,"",SUMIF('[1]FB ÖN'!$C:$C,$B60,'[1]FB ÖN'!N:N))</f>
      </c>
      <c r="P60" s="57">
        <f>IF(SUMIF('[1]FB ÖN'!$C:$C,$B60,'[1]FB ÖN'!O:O)=0,"",SUMIF('[1]FB ÖN'!$C:$C,$B60,'[1]FB ÖN'!O:O))</f>
      </c>
      <c r="Q60" s="58">
        <f t="shared" si="1"/>
        <v>1223103</v>
      </c>
      <c r="R60" s="58">
        <f t="shared" si="2"/>
        <v>1223103</v>
      </c>
      <c r="S60" s="59"/>
      <c r="T60" s="57">
        <f>'Kiadások funkció szerint'!U60</f>
        <v>0</v>
      </c>
      <c r="U60" s="57">
        <f>'Kiadások funkció szerint'!V60</f>
        <v>1223103</v>
      </c>
      <c r="V60" s="57">
        <f>'Kiadások funkció szerint'!W60</f>
        <v>0</v>
      </c>
      <c r="Y60" s="167">
        <f t="shared" si="3"/>
        <v>0</v>
      </c>
    </row>
    <row r="61" spans="1:25" ht="15">
      <c r="A61" s="87" t="s">
        <v>385</v>
      </c>
      <c r="B61" s="129" t="str">
        <f>'Kiadások funkció szerint'!B61</f>
        <v>066020-4</v>
      </c>
      <c r="C61" s="129" t="str">
        <f>'Kiadások funkció szerint'!C61</f>
        <v>Alföldvíz Zrt hálózat karbantartási és felhalmozási munkái</v>
      </c>
      <c r="D61" s="49"/>
      <c r="E61" s="57">
        <f>IF(SUMIF('[1]FB ÖN'!$C:$C,$B61,'[1]FB ÖN'!E:E)=0,"",SUMIF('[1]FB ÖN'!$C:$C,$B61,'[1]FB ÖN'!E:E))</f>
      </c>
      <c r="F61" s="57">
        <f>IF(SUMIF('[1]FB ÖN'!$C:$C,$B61,'[1]FB ÖN'!F:F)=0,"",SUMIF('[1]FB ÖN'!$C:$C,$B61,'[1]FB ÖN'!F:F))</f>
      </c>
      <c r="G61" s="57">
        <f>IF(SUMIF('[1]FB ÖN'!$C:$C,$B61,'[1]FB ÖN'!G:G)=0,"",SUMIF('[1]FB ÖN'!$C:$C,$B61,'[1]FB ÖN'!G:G))</f>
      </c>
      <c r="H61" s="57">
        <v>2357781</v>
      </c>
      <c r="I61" s="57">
        <f>IF(SUMIF('[1]FB ÖN'!$C:$C,$B61,'[1]FB ÖN'!I:I)=0,"",SUMIF('[1]FB ÖN'!$C:$C,$B61,'[1]FB ÖN'!I:I))</f>
      </c>
      <c r="J61" s="57">
        <f>IF(SUMIF('[1]FB ÖN'!$C:$C,$B61,'[1]FB ÖN'!J:J)=0,"",SUMIF('[1]FB ÖN'!$C:$C,$B61,'[1]FB ÖN'!J:J))</f>
      </c>
      <c r="K61" s="57">
        <f>IF(SUMIF('[1]FB ÖN'!$C:$C,$B61,'[1]FB ÖN'!K:K)=0,"",SUMIF('[1]FB ÖN'!$C:$C,$B61,'[1]FB ÖN'!K:K))</f>
      </c>
      <c r="L61" s="58">
        <f t="shared" si="0"/>
        <v>2357781</v>
      </c>
      <c r="M61" s="57">
        <f>IF(B61=18010-0,'Bevételek funkció szerint'!Q132,'Kiadások funkció szerint'!M61-'Bevételek funkció szerint'!L61)+'Kiadások funkció szerint'!N61</f>
        <v>16716681</v>
      </c>
      <c r="N61" s="57">
        <f>IF(SUMIF('[1]FB ÖN'!$C:$C,$B61,'[1]FB ÖN'!N:N)=0,"",SUMIF('[1]FB ÖN'!$C:$C,$B61,'[1]FB ÖN'!N:N))</f>
      </c>
      <c r="O61" s="57">
        <f>IF(SUMIF('[1]FB ÖN'!$C:$C,$B61,'[1]FB ÖN'!N:N)=0,"",SUMIF('[1]FB ÖN'!$C:$C,$B61,'[1]FB ÖN'!N:N))</f>
      </c>
      <c r="P61" s="57">
        <f>IF(SUMIF('[1]FB ÖN'!$C:$C,$B61,'[1]FB ÖN'!O:O)=0,"",SUMIF('[1]FB ÖN'!$C:$C,$B61,'[1]FB ÖN'!O:O))</f>
      </c>
      <c r="Q61" s="58">
        <f t="shared" si="1"/>
        <v>16716681</v>
      </c>
      <c r="R61" s="58">
        <f t="shared" si="2"/>
        <v>19074462</v>
      </c>
      <c r="S61" s="59"/>
      <c r="T61" s="57">
        <f>'Kiadások funkció szerint'!U61</f>
        <v>0</v>
      </c>
      <c r="U61" s="57">
        <f>'Kiadások funkció szerint'!V61</f>
        <v>19074462</v>
      </c>
      <c r="V61" s="57">
        <f>'Kiadások funkció szerint'!W61</f>
        <v>0</v>
      </c>
      <c r="Y61" s="167">
        <f t="shared" si="3"/>
        <v>0</v>
      </c>
    </row>
    <row r="62" spans="1:25" ht="15">
      <c r="A62" s="87" t="s">
        <v>386</v>
      </c>
      <c r="B62" s="129" t="str">
        <f>'Kiadások funkció szerint'!B62</f>
        <v>066020-57</v>
      </c>
      <c r="C62" s="129" t="str">
        <f>'Kiadások funkció szerint'!C62</f>
        <v>Kertészet</v>
      </c>
      <c r="D62" s="49"/>
      <c r="E62" s="57">
        <f>IF(SUMIF('[1]FB ÖN'!$C:$C,$B62,'[1]FB ÖN'!E:E)=0,"",SUMIF('[1]FB ÖN'!$C:$C,$B62,'[1]FB ÖN'!E:E))</f>
      </c>
      <c r="F62" s="57">
        <f>IF(SUMIF('[1]FB ÖN'!$C:$C,$B62,'[1]FB ÖN'!F:F)=0,"",SUMIF('[1]FB ÖN'!$C:$C,$B62,'[1]FB ÖN'!F:F))</f>
      </c>
      <c r="G62" s="57">
        <f>IF(SUMIF('[1]FB ÖN'!$C:$C,$B62,'[1]FB ÖN'!G:G)=0,"",SUMIF('[1]FB ÖN'!$C:$C,$B62,'[1]FB ÖN'!G:G))</f>
      </c>
      <c r="H62" s="57">
        <f>IF(SUMIF('[1]FB ÖN'!$C:$C,$B62,'[1]FB ÖN'!H:H)=0,"",SUMIF('[1]FB ÖN'!$C:$C,$B62,'[1]FB ÖN'!H:H))</f>
      </c>
      <c r="I62" s="57">
        <f>IF(SUMIF('[1]FB ÖN'!$C:$C,$B62,'[1]FB ÖN'!I:I)=0,"",SUMIF('[1]FB ÖN'!$C:$C,$B62,'[1]FB ÖN'!I:I))</f>
      </c>
      <c r="J62" s="57">
        <f>IF(SUMIF('[1]FB ÖN'!$C:$C,$B62,'[1]FB ÖN'!J:J)=0,"",SUMIF('[1]FB ÖN'!$C:$C,$B62,'[1]FB ÖN'!J:J))</f>
      </c>
      <c r="K62" s="57">
        <f>IF(SUMIF('[1]FB ÖN'!$C:$C,$B62,'[1]FB ÖN'!K:K)=0,"",SUMIF('[1]FB ÖN'!$C:$C,$B62,'[1]FB ÖN'!K:K))</f>
      </c>
      <c r="L62" s="58">
        <f t="shared" si="0"/>
        <v>0</v>
      </c>
      <c r="M62" s="57">
        <f>IF(B62=18010-0,'Bevételek funkció szerint'!Q133,'Kiadások funkció szerint'!M62-'Bevételek funkció szerint'!L62)+'Kiadások funkció szerint'!N62</f>
        <v>3828155</v>
      </c>
      <c r="N62" s="57">
        <f>IF(SUMIF('[1]FB ÖN'!$C:$C,$B62,'[1]FB ÖN'!N:N)=0,"",SUMIF('[1]FB ÖN'!$C:$C,$B62,'[1]FB ÖN'!N:N))</f>
      </c>
      <c r="O62" s="57">
        <f>IF(SUMIF('[1]FB ÖN'!$C:$C,$B62,'[1]FB ÖN'!N:N)=0,"",SUMIF('[1]FB ÖN'!$C:$C,$B62,'[1]FB ÖN'!N:N))</f>
      </c>
      <c r="P62" s="57">
        <f>IF(SUMIF('[1]FB ÖN'!$C:$C,$B62,'[1]FB ÖN'!O:O)=0,"",SUMIF('[1]FB ÖN'!$C:$C,$B62,'[1]FB ÖN'!O:O))</f>
      </c>
      <c r="Q62" s="58">
        <f t="shared" si="1"/>
        <v>3828155</v>
      </c>
      <c r="R62" s="58">
        <f t="shared" si="2"/>
        <v>3828155</v>
      </c>
      <c r="S62" s="59"/>
      <c r="T62" s="57">
        <f>'Kiadások funkció szerint'!U62</f>
        <v>0</v>
      </c>
      <c r="U62" s="57">
        <f>'Kiadások funkció szerint'!V62</f>
        <v>0</v>
      </c>
      <c r="V62" s="57">
        <f>'Kiadások funkció szerint'!W62</f>
        <v>3828155</v>
      </c>
      <c r="Y62" s="167">
        <f t="shared" si="3"/>
        <v>0</v>
      </c>
    </row>
    <row r="63" spans="1:25" ht="15">
      <c r="A63" s="87" t="s">
        <v>387</v>
      </c>
      <c r="B63" s="129" t="str">
        <f>'Kiadások funkció szerint'!B63</f>
        <v>066020-65</v>
      </c>
      <c r="C63" s="129" t="str">
        <f>'Kiadások funkció szerint'!C63</f>
        <v>Általános iskola Luther tér 1., energetikai korszerűsítés</v>
      </c>
      <c r="D63" s="49"/>
      <c r="E63" s="57">
        <f>IF(SUMIF('[1]FB ÖN'!$C:$C,$B63,'[1]FB ÖN'!E:E)=0,"",SUMIF('[1]FB ÖN'!$C:$C,$B63,'[1]FB ÖN'!E:E))</f>
      </c>
      <c r="F63" s="57">
        <f>IF(SUMIF('[1]FB ÖN'!$C:$C,$B63,'[1]FB ÖN'!F:F)=0,"",SUMIF('[1]FB ÖN'!$C:$C,$B63,'[1]FB ÖN'!F:F))</f>
      </c>
      <c r="G63" s="57">
        <f>IF(SUMIF('[1]FB ÖN'!$C:$C,$B63,'[1]FB ÖN'!G:G)=0,"",SUMIF('[1]FB ÖN'!$C:$C,$B63,'[1]FB ÖN'!G:G))</f>
      </c>
      <c r="H63" s="57">
        <f>IF(SUMIF('[1]FB ÖN'!$C:$C,$B63,'[1]FB ÖN'!H:H)=0,"",SUMIF('[1]FB ÖN'!$C:$C,$B63,'[1]FB ÖN'!H:H))</f>
      </c>
      <c r="I63" s="57">
        <f>IF(SUMIF('[1]FB ÖN'!$C:$C,$B63,'[1]FB ÖN'!I:I)=0,"",SUMIF('[1]FB ÖN'!$C:$C,$B63,'[1]FB ÖN'!I:I))</f>
      </c>
      <c r="J63" s="57">
        <f>IF(SUMIF('[1]FB ÖN'!$C:$C,$B63,'[1]FB ÖN'!J:J)=0,"",SUMIF('[1]FB ÖN'!$C:$C,$B63,'[1]FB ÖN'!J:J))</f>
      </c>
      <c r="K63" s="57">
        <f>IF(SUMIF('[1]FB ÖN'!$C:$C,$B63,'[1]FB ÖN'!K:K)=0,"",SUMIF('[1]FB ÖN'!$C:$C,$B63,'[1]FB ÖN'!K:K))</f>
      </c>
      <c r="L63" s="58">
        <f t="shared" si="0"/>
        <v>0</v>
      </c>
      <c r="M63" s="57">
        <f>IF(B63=18010-0,'Bevételek funkció szerint'!Q134,'Kiadások funkció szerint'!M63-'Bevételek funkció szerint'!L63)+'Kiadások funkció szerint'!N63</f>
        <v>0</v>
      </c>
      <c r="N63" s="57">
        <f>IF(SUMIF('[1]FB ÖN'!$C:$C,$B63,'[1]FB ÖN'!N:N)=0,"",SUMIF('[1]FB ÖN'!$C:$C,$B63,'[1]FB ÖN'!N:N))</f>
      </c>
      <c r="O63" s="57">
        <f>IF(SUMIF('[1]FB ÖN'!$C:$C,$B63,'[1]FB ÖN'!N:N)=0,"",SUMIF('[1]FB ÖN'!$C:$C,$B63,'[1]FB ÖN'!N:N))</f>
      </c>
      <c r="P63" s="57">
        <f>IF(SUMIF('[1]FB ÖN'!$C:$C,$B63,'[1]FB ÖN'!O:O)=0,"",SUMIF('[1]FB ÖN'!$C:$C,$B63,'[1]FB ÖN'!O:O))</f>
      </c>
      <c r="Q63" s="58">
        <f t="shared" si="1"/>
        <v>0</v>
      </c>
      <c r="R63" s="58">
        <f t="shared" si="2"/>
        <v>0</v>
      </c>
      <c r="S63" s="59"/>
      <c r="T63" s="57">
        <f>'Kiadások funkció szerint'!U63</f>
        <v>0</v>
      </c>
      <c r="U63" s="57">
        <f>'Kiadások funkció szerint'!V63</f>
        <v>0</v>
      </c>
      <c r="V63" s="57">
        <f>'Kiadások funkció szerint'!W63</f>
        <v>0</v>
      </c>
      <c r="Y63" s="167">
        <f t="shared" si="3"/>
        <v>0</v>
      </c>
    </row>
    <row r="64" spans="1:25" ht="15">
      <c r="A64" s="87" t="s">
        <v>388</v>
      </c>
      <c r="B64" s="129" t="str">
        <f>'Kiadások funkció szerint'!B64</f>
        <v>066020-8</v>
      </c>
      <c r="C64" s="129" t="str">
        <f>'Kiadások funkció szerint'!C64</f>
        <v>Önkormányzatok közbeszerzési eljárásainak lebonyolításával összefüggő szolgáltatások</v>
      </c>
      <c r="D64" s="49"/>
      <c r="E64" s="57">
        <f>IF(SUMIF('[1]FB ÖN'!$C:$C,$B64,'[1]FB ÖN'!E:E)=0,"",SUMIF('[1]FB ÖN'!$C:$C,$B64,'[1]FB ÖN'!E:E))</f>
      </c>
      <c r="F64" s="57">
        <f>IF(SUMIF('[1]FB ÖN'!$C:$C,$B64,'[1]FB ÖN'!F:F)=0,"",SUMIF('[1]FB ÖN'!$C:$C,$B64,'[1]FB ÖN'!F:F))</f>
      </c>
      <c r="G64" s="57">
        <f>IF(SUMIF('[1]FB ÖN'!$C:$C,$B64,'[1]FB ÖN'!G:G)=0,"",SUMIF('[1]FB ÖN'!$C:$C,$B64,'[1]FB ÖN'!G:G))</f>
      </c>
      <c r="H64" s="57">
        <f>IF(SUMIF('[1]FB ÖN'!$C:$C,$B64,'[1]FB ÖN'!H:H)=0,"",SUMIF('[1]FB ÖN'!$C:$C,$B64,'[1]FB ÖN'!H:H))</f>
      </c>
      <c r="I64" s="57">
        <f>IF(SUMIF('[1]FB ÖN'!$C:$C,$B64,'[1]FB ÖN'!I:I)=0,"",SUMIF('[1]FB ÖN'!$C:$C,$B64,'[1]FB ÖN'!I:I))</f>
      </c>
      <c r="J64" s="57">
        <f>IF(SUMIF('[1]FB ÖN'!$C:$C,$B64,'[1]FB ÖN'!J:J)=0,"",SUMIF('[1]FB ÖN'!$C:$C,$B64,'[1]FB ÖN'!J:J))</f>
      </c>
      <c r="K64" s="57">
        <f>IF(SUMIF('[1]FB ÖN'!$C:$C,$B64,'[1]FB ÖN'!K:K)=0,"",SUMIF('[1]FB ÖN'!$C:$C,$B64,'[1]FB ÖN'!K:K))</f>
      </c>
      <c r="L64" s="58">
        <f t="shared" si="0"/>
        <v>0</v>
      </c>
      <c r="M64" s="57">
        <f>IF(B64=18010-0,'Bevételek funkció szerint'!Q135,'Kiadások funkció szerint'!M64-'Bevételek funkció szerint'!L64)+'Kiadások funkció szerint'!N64</f>
        <v>0</v>
      </c>
      <c r="N64" s="57">
        <f>IF(SUMIF('[1]FB ÖN'!$C:$C,$B64,'[1]FB ÖN'!N:N)=0,"",SUMIF('[1]FB ÖN'!$C:$C,$B64,'[1]FB ÖN'!N:N))</f>
      </c>
      <c r="O64" s="57">
        <f>IF(SUMIF('[1]FB ÖN'!$C:$C,$B64,'[1]FB ÖN'!N:N)=0,"",SUMIF('[1]FB ÖN'!$C:$C,$B64,'[1]FB ÖN'!N:N))</f>
      </c>
      <c r="P64" s="57">
        <f>IF(SUMIF('[1]FB ÖN'!$C:$C,$B64,'[1]FB ÖN'!O:O)=0,"",SUMIF('[1]FB ÖN'!$C:$C,$B64,'[1]FB ÖN'!O:O))</f>
      </c>
      <c r="Q64" s="58">
        <f t="shared" si="1"/>
        <v>0</v>
      </c>
      <c r="R64" s="58">
        <f t="shared" si="2"/>
        <v>0</v>
      </c>
      <c r="S64" s="59"/>
      <c r="T64" s="57">
        <f>'Kiadások funkció szerint'!U64</f>
        <v>0</v>
      </c>
      <c r="U64" s="57">
        <f>'Kiadások funkció szerint'!V64</f>
        <v>0</v>
      </c>
      <c r="V64" s="57">
        <f>'Kiadások funkció szerint'!W64</f>
        <v>0</v>
      </c>
      <c r="Y64" s="167">
        <f t="shared" si="3"/>
        <v>0</v>
      </c>
    </row>
    <row r="65" spans="1:25" ht="15">
      <c r="A65" s="87" t="s">
        <v>389</v>
      </c>
      <c r="B65" s="129" t="str">
        <f>'Kiadások funkció szerint'!B65</f>
        <v>066020-81</v>
      </c>
      <c r="C65" s="129" t="str">
        <f>'Kiadások funkció szerint'!C65</f>
        <v>Térinformatikai rendszer</v>
      </c>
      <c r="D65" s="49"/>
      <c r="E65" s="57">
        <f>IF(SUMIF('[1]FB ÖN'!$C:$C,$B65,'[1]FB ÖN'!E:E)=0,"",SUMIF('[1]FB ÖN'!$C:$C,$B65,'[1]FB ÖN'!E:E))</f>
      </c>
      <c r="F65" s="57">
        <f>IF(SUMIF('[1]FB ÖN'!$C:$C,$B65,'[1]FB ÖN'!F:F)=0,"",SUMIF('[1]FB ÖN'!$C:$C,$B65,'[1]FB ÖN'!F:F))</f>
      </c>
      <c r="G65" s="57">
        <f>IF(SUMIF('[1]FB ÖN'!$C:$C,$B65,'[1]FB ÖN'!G:G)=0,"",SUMIF('[1]FB ÖN'!$C:$C,$B65,'[1]FB ÖN'!G:G))</f>
      </c>
      <c r="H65" s="57">
        <f>IF(SUMIF('[1]FB ÖN'!$C:$C,$B65,'[1]FB ÖN'!H:H)=0,"",SUMIF('[1]FB ÖN'!$C:$C,$B65,'[1]FB ÖN'!H:H))</f>
      </c>
      <c r="I65" s="57">
        <f>IF(SUMIF('[1]FB ÖN'!$C:$C,$B65,'[1]FB ÖN'!I:I)=0,"",SUMIF('[1]FB ÖN'!$C:$C,$B65,'[1]FB ÖN'!I:I))</f>
      </c>
      <c r="J65" s="57">
        <f>IF(SUMIF('[1]FB ÖN'!$C:$C,$B65,'[1]FB ÖN'!J:J)=0,"",SUMIF('[1]FB ÖN'!$C:$C,$B65,'[1]FB ÖN'!J:J))</f>
      </c>
      <c r="K65" s="57">
        <f>IF(SUMIF('[1]FB ÖN'!$C:$C,$B65,'[1]FB ÖN'!K:K)=0,"",SUMIF('[1]FB ÖN'!$C:$C,$B65,'[1]FB ÖN'!K:K))</f>
      </c>
      <c r="L65" s="58">
        <f t="shared" si="0"/>
        <v>0</v>
      </c>
      <c r="M65" s="57">
        <f>IF(B65=18010-0,'Bevételek funkció szerint'!Q136,'Kiadások funkció szerint'!M65-'Bevételek funkció szerint'!L65)+'Kiadások funkció szerint'!N65</f>
        <v>1892300</v>
      </c>
      <c r="N65" s="57">
        <f>IF(SUMIF('[1]FB ÖN'!$C:$C,$B65,'[1]FB ÖN'!N:N)=0,"",SUMIF('[1]FB ÖN'!$C:$C,$B65,'[1]FB ÖN'!N:N))</f>
      </c>
      <c r="O65" s="57">
        <f>IF(SUMIF('[1]FB ÖN'!$C:$C,$B65,'[1]FB ÖN'!N:N)=0,"",SUMIF('[1]FB ÖN'!$C:$C,$B65,'[1]FB ÖN'!N:N))</f>
      </c>
      <c r="P65" s="57">
        <f>IF(SUMIF('[1]FB ÖN'!$C:$C,$B65,'[1]FB ÖN'!O:O)=0,"",SUMIF('[1]FB ÖN'!$C:$C,$B65,'[1]FB ÖN'!O:O))</f>
      </c>
      <c r="Q65" s="58">
        <f t="shared" si="1"/>
        <v>1892300</v>
      </c>
      <c r="R65" s="58">
        <f t="shared" si="2"/>
        <v>1892300</v>
      </c>
      <c r="S65" s="59"/>
      <c r="T65" s="57">
        <f>'Kiadások funkció szerint'!U65</f>
        <v>0</v>
      </c>
      <c r="U65" s="57">
        <f>'Kiadások funkció szerint'!V65</f>
        <v>1892300</v>
      </c>
      <c r="V65" s="57">
        <f>'Kiadások funkció szerint'!W65</f>
        <v>0</v>
      </c>
      <c r="Y65" s="167">
        <f t="shared" si="3"/>
        <v>0</v>
      </c>
    </row>
    <row r="66" spans="1:25" ht="15">
      <c r="A66" s="87" t="s">
        <v>390</v>
      </c>
      <c r="B66" s="129" t="str">
        <f>'Kiadások funkció szerint'!B66</f>
        <v>066020-86</v>
      </c>
      <c r="C66" s="129" t="str">
        <f>'Kiadások funkció szerint'!C66</f>
        <v>Luther téri sportudvar felújítása</v>
      </c>
      <c r="D66" s="49"/>
      <c r="E66" s="57">
        <f>IF(SUMIF('[1]FB ÖN'!$C:$C,$B66,'[1]FB ÖN'!E:E)=0,"",SUMIF('[1]FB ÖN'!$C:$C,$B66,'[1]FB ÖN'!E:E))</f>
      </c>
      <c r="F66" s="57">
        <f>IF(SUMIF('[1]FB ÖN'!$C:$C,$B66,'[1]FB ÖN'!F:F)=0,"",SUMIF('[1]FB ÖN'!$C:$C,$B66,'[1]FB ÖN'!F:F))</f>
      </c>
      <c r="G66" s="57">
        <f>IF(SUMIF('[1]FB ÖN'!$C:$C,$B66,'[1]FB ÖN'!G:G)=0,"",SUMIF('[1]FB ÖN'!$C:$C,$B66,'[1]FB ÖN'!G:G))</f>
      </c>
      <c r="H66" s="57">
        <f>IF(SUMIF('[1]FB ÖN'!$C:$C,$B66,'[1]FB ÖN'!H:H)=0,"",SUMIF('[1]FB ÖN'!$C:$C,$B66,'[1]FB ÖN'!H:H))</f>
      </c>
      <c r="I66" s="57">
        <f>IF(SUMIF('[1]FB ÖN'!$C:$C,$B66,'[1]FB ÖN'!I:I)=0,"",SUMIF('[1]FB ÖN'!$C:$C,$B66,'[1]FB ÖN'!I:I))</f>
      </c>
      <c r="J66" s="57">
        <f>IF(SUMIF('[1]FB ÖN'!$C:$C,$B66,'[1]FB ÖN'!J:J)=0,"",SUMIF('[1]FB ÖN'!$C:$C,$B66,'[1]FB ÖN'!J:J))</f>
      </c>
      <c r="K66" s="57">
        <f>IF(SUMIF('[1]FB ÖN'!$C:$C,$B66,'[1]FB ÖN'!K:K)=0,"",SUMIF('[1]FB ÖN'!$C:$C,$B66,'[1]FB ÖN'!K:K))</f>
      </c>
      <c r="L66" s="58">
        <f t="shared" si="0"/>
        <v>0</v>
      </c>
      <c r="M66" s="57">
        <f>IF(B66=18010-0,'Bevételek funkció szerint'!Q137,'Kiadások funkció szerint'!M66-'Bevételek funkció szerint'!L66)+'Kiadások funkció szerint'!N66</f>
        <v>0</v>
      </c>
      <c r="N66" s="57">
        <f>IF(SUMIF('[1]FB ÖN'!$C:$C,$B66,'[1]FB ÖN'!N:N)=0,"",SUMIF('[1]FB ÖN'!$C:$C,$B66,'[1]FB ÖN'!N:N))</f>
      </c>
      <c r="O66" s="57">
        <f>IF(SUMIF('[1]FB ÖN'!$C:$C,$B66,'[1]FB ÖN'!N:N)=0,"",SUMIF('[1]FB ÖN'!$C:$C,$B66,'[1]FB ÖN'!N:N))</f>
      </c>
      <c r="P66" s="57">
        <f>IF(SUMIF('[1]FB ÖN'!$C:$C,$B66,'[1]FB ÖN'!O:O)=0,"",SUMIF('[1]FB ÖN'!$C:$C,$B66,'[1]FB ÖN'!O:O))</f>
      </c>
      <c r="Q66" s="58">
        <f t="shared" si="1"/>
        <v>0</v>
      </c>
      <c r="R66" s="58">
        <f t="shared" si="2"/>
        <v>0</v>
      </c>
      <c r="S66" s="59"/>
      <c r="T66" s="57">
        <f>'Kiadások funkció szerint'!U66</f>
        <v>0</v>
      </c>
      <c r="U66" s="57">
        <f>'Kiadások funkció szerint'!V66</f>
        <v>0</v>
      </c>
      <c r="V66" s="57">
        <f>'Kiadások funkció szerint'!W66</f>
        <v>0</v>
      </c>
      <c r="Y66" s="167">
        <f t="shared" si="3"/>
        <v>0</v>
      </c>
    </row>
    <row r="67" spans="1:25" ht="15">
      <c r="A67" s="87" t="s">
        <v>391</v>
      </c>
      <c r="B67" s="129" t="str">
        <f>'Kiadások funkció szerint'!B67</f>
        <v>066020-88</v>
      </c>
      <c r="C67" s="129" t="str">
        <f>'Kiadások funkció szerint'!C67</f>
        <v>Molnár Miklós Sportcsarnok fűtés leválasztása</v>
      </c>
      <c r="D67" s="49"/>
      <c r="E67" s="57">
        <f>IF(SUMIF('[1]FB ÖN'!$C:$C,$B67,'[1]FB ÖN'!E:E)=0,"",SUMIF('[1]FB ÖN'!$C:$C,$B67,'[1]FB ÖN'!E:E))</f>
      </c>
      <c r="F67" s="57">
        <f>IF(SUMIF('[1]FB ÖN'!$C:$C,$B67,'[1]FB ÖN'!F:F)=0,"",SUMIF('[1]FB ÖN'!$C:$C,$B67,'[1]FB ÖN'!F:F))</f>
      </c>
      <c r="G67" s="57">
        <f>IF(SUMIF('[1]FB ÖN'!$C:$C,$B67,'[1]FB ÖN'!G:G)=0,"",SUMIF('[1]FB ÖN'!$C:$C,$B67,'[1]FB ÖN'!G:G))</f>
      </c>
      <c r="H67" s="57">
        <f>IF(SUMIF('[1]FB ÖN'!$C:$C,$B67,'[1]FB ÖN'!H:H)=0,"",SUMIF('[1]FB ÖN'!$C:$C,$B67,'[1]FB ÖN'!H:H))</f>
      </c>
      <c r="I67" s="57">
        <f>IF(SUMIF('[1]FB ÖN'!$C:$C,$B67,'[1]FB ÖN'!I:I)=0,"",SUMIF('[1]FB ÖN'!$C:$C,$B67,'[1]FB ÖN'!I:I))</f>
      </c>
      <c r="J67" s="57">
        <f>IF(SUMIF('[1]FB ÖN'!$C:$C,$B67,'[1]FB ÖN'!J:J)=0,"",SUMIF('[1]FB ÖN'!$C:$C,$B67,'[1]FB ÖN'!J:J))</f>
      </c>
      <c r="K67" s="57">
        <f>IF(SUMIF('[1]FB ÖN'!$C:$C,$B67,'[1]FB ÖN'!K:K)=0,"",SUMIF('[1]FB ÖN'!$C:$C,$B67,'[1]FB ÖN'!K:K))</f>
      </c>
      <c r="L67" s="58">
        <f t="shared" si="0"/>
        <v>0</v>
      </c>
      <c r="M67" s="57">
        <f>IF(B67=18010-0,'Bevételek funkció szerint'!Q138,'Kiadások funkció szerint'!M67-'Bevételek funkció szerint'!L67)+'Kiadások funkció szerint'!N67</f>
        <v>25278468</v>
      </c>
      <c r="N67" s="57">
        <f>IF(SUMIF('[1]FB ÖN'!$C:$C,$B67,'[1]FB ÖN'!N:N)=0,"",SUMIF('[1]FB ÖN'!$C:$C,$B67,'[1]FB ÖN'!N:N))</f>
      </c>
      <c r="O67" s="57">
        <f>IF(SUMIF('[1]FB ÖN'!$C:$C,$B67,'[1]FB ÖN'!N:N)=0,"",SUMIF('[1]FB ÖN'!$C:$C,$B67,'[1]FB ÖN'!N:N))</f>
      </c>
      <c r="P67" s="57">
        <f>IF(SUMIF('[1]FB ÖN'!$C:$C,$B67,'[1]FB ÖN'!O:O)=0,"",SUMIF('[1]FB ÖN'!$C:$C,$B67,'[1]FB ÖN'!O:O))</f>
      </c>
      <c r="Q67" s="58">
        <f t="shared" si="1"/>
        <v>25278468</v>
      </c>
      <c r="R67" s="58">
        <f t="shared" si="2"/>
        <v>25278468</v>
      </c>
      <c r="S67" s="59"/>
      <c r="T67" s="57">
        <f>'Kiadások funkció szerint'!U67</f>
        <v>0</v>
      </c>
      <c r="U67" s="57">
        <f>'Kiadások funkció szerint'!V67</f>
        <v>25278468</v>
      </c>
      <c r="V67" s="57">
        <f>'Kiadások funkció szerint'!W67</f>
        <v>0</v>
      </c>
      <c r="Y67" s="167">
        <f t="shared" si="3"/>
        <v>0</v>
      </c>
    </row>
    <row r="68" spans="1:25" ht="15">
      <c r="A68" s="87" t="s">
        <v>392</v>
      </c>
      <c r="B68" s="129" t="str">
        <f>'Kiadások funkció szerint'!B68</f>
        <v>066020-90</v>
      </c>
      <c r="C68" s="129" t="str">
        <f>'Kiadások funkció szerint'!C68</f>
        <v>Játszótéri játékok felújítása</v>
      </c>
      <c r="D68" s="49"/>
      <c r="E68" s="57">
        <f>IF(SUMIF('[1]FB ÖN'!$C:$C,$B68,'[1]FB ÖN'!E:E)=0,"",SUMIF('[1]FB ÖN'!$C:$C,$B68,'[1]FB ÖN'!E:E))</f>
      </c>
      <c r="F68" s="57">
        <f>IF(SUMIF('[1]FB ÖN'!$C:$C,$B68,'[1]FB ÖN'!F:F)=0,"",SUMIF('[1]FB ÖN'!$C:$C,$B68,'[1]FB ÖN'!F:F))</f>
      </c>
      <c r="G68" s="57">
        <f>IF(SUMIF('[1]FB ÖN'!$C:$C,$B68,'[1]FB ÖN'!G:G)=0,"",SUMIF('[1]FB ÖN'!$C:$C,$B68,'[1]FB ÖN'!G:G))</f>
      </c>
      <c r="H68" s="57">
        <f>IF(SUMIF('[1]FB ÖN'!$C:$C,$B68,'[1]FB ÖN'!H:H)=0,"",SUMIF('[1]FB ÖN'!$C:$C,$B68,'[1]FB ÖN'!H:H))</f>
      </c>
      <c r="I68" s="57">
        <f>IF(SUMIF('[1]FB ÖN'!$C:$C,$B68,'[1]FB ÖN'!I:I)=0,"",SUMIF('[1]FB ÖN'!$C:$C,$B68,'[1]FB ÖN'!I:I))</f>
      </c>
      <c r="J68" s="57">
        <f>IF(SUMIF('[1]FB ÖN'!$C:$C,$B68,'[1]FB ÖN'!J:J)=0,"",SUMIF('[1]FB ÖN'!$C:$C,$B68,'[1]FB ÖN'!J:J))</f>
      </c>
      <c r="K68" s="57">
        <f>IF(SUMIF('[1]FB ÖN'!$C:$C,$B68,'[1]FB ÖN'!K:K)=0,"",SUMIF('[1]FB ÖN'!$C:$C,$B68,'[1]FB ÖN'!K:K))</f>
      </c>
      <c r="L68" s="58">
        <f t="shared" si="0"/>
        <v>0</v>
      </c>
      <c r="M68" s="57">
        <f>IF(B68=18010-0,'Bevételek funkció szerint'!Q139,'Kiadások funkció szerint'!M68-'Bevételek funkció szerint'!L68)+'Kiadások funkció szerint'!N68</f>
        <v>0</v>
      </c>
      <c r="N68" s="57">
        <f>IF(SUMIF('[1]FB ÖN'!$C:$C,$B68,'[1]FB ÖN'!N:N)=0,"",SUMIF('[1]FB ÖN'!$C:$C,$B68,'[1]FB ÖN'!N:N))</f>
      </c>
      <c r="O68" s="57">
        <f>IF(SUMIF('[1]FB ÖN'!$C:$C,$B68,'[1]FB ÖN'!N:N)=0,"",SUMIF('[1]FB ÖN'!$C:$C,$B68,'[1]FB ÖN'!N:N))</f>
      </c>
      <c r="P68" s="57">
        <f>IF(SUMIF('[1]FB ÖN'!$C:$C,$B68,'[1]FB ÖN'!O:O)=0,"",SUMIF('[1]FB ÖN'!$C:$C,$B68,'[1]FB ÖN'!O:O))</f>
      </c>
      <c r="Q68" s="58">
        <f t="shared" si="1"/>
        <v>0</v>
      </c>
      <c r="R68" s="58">
        <f t="shared" si="2"/>
        <v>0</v>
      </c>
      <c r="S68" s="59"/>
      <c r="T68" s="57">
        <f>'Kiadások funkció szerint'!U68</f>
        <v>0</v>
      </c>
      <c r="U68" s="57">
        <f>'Kiadások funkció szerint'!V68</f>
        <v>0</v>
      </c>
      <c r="V68" s="57">
        <f>'Kiadások funkció szerint'!W68</f>
        <v>0</v>
      </c>
      <c r="Y68" s="167">
        <f t="shared" si="3"/>
        <v>0</v>
      </c>
    </row>
    <row r="69" spans="1:25" ht="15">
      <c r="A69" s="87" t="s">
        <v>393</v>
      </c>
      <c r="B69" s="129" t="str">
        <f>'Kiadások funkció szerint'!B69</f>
        <v>066020-96</v>
      </c>
      <c r="C69" s="129" t="str">
        <f>'Kiadások funkció szerint'!C69</f>
        <v>Kubinyi Ágoston Program - múzeumi kiállító terek felújítása</v>
      </c>
      <c r="D69" s="49"/>
      <c r="E69" s="57">
        <f>IF(SUMIF('[1]FB ÖN'!$C:$C,$B69,'[1]FB ÖN'!E:E)=0,"",SUMIF('[1]FB ÖN'!$C:$C,$B69,'[1]FB ÖN'!E:E))</f>
      </c>
      <c r="F69" s="57">
        <f>IF(SUMIF('[1]FB ÖN'!$C:$C,$B69,'[1]FB ÖN'!F:F)=0,"",SUMIF('[1]FB ÖN'!$C:$C,$B69,'[1]FB ÖN'!F:F))</f>
      </c>
      <c r="G69" s="57">
        <f>IF(SUMIF('[1]FB ÖN'!$C:$C,$B69,'[1]FB ÖN'!G:G)=0,"",SUMIF('[1]FB ÖN'!$C:$C,$B69,'[1]FB ÖN'!G:G))</f>
      </c>
      <c r="H69" s="57">
        <f>IF(SUMIF('[1]FB ÖN'!$C:$C,$B69,'[1]FB ÖN'!H:H)=0,"",SUMIF('[1]FB ÖN'!$C:$C,$B69,'[1]FB ÖN'!H:H))</f>
      </c>
      <c r="I69" s="57">
        <f>IF(SUMIF('[1]FB ÖN'!$C:$C,$B69,'[1]FB ÖN'!I:I)=0,"",SUMIF('[1]FB ÖN'!$C:$C,$B69,'[1]FB ÖN'!I:I))</f>
      </c>
      <c r="J69" s="57">
        <f>IF(SUMIF('[1]FB ÖN'!$C:$C,$B69,'[1]FB ÖN'!J:J)=0,"",SUMIF('[1]FB ÖN'!$C:$C,$B69,'[1]FB ÖN'!J:J))</f>
      </c>
      <c r="K69" s="57">
        <f>IF(SUMIF('[1]FB ÖN'!$C:$C,$B69,'[1]FB ÖN'!K:K)=0,"",SUMIF('[1]FB ÖN'!$C:$C,$B69,'[1]FB ÖN'!K:K))</f>
      </c>
      <c r="L69" s="58">
        <f t="shared" si="0"/>
        <v>0</v>
      </c>
      <c r="M69" s="57">
        <f>IF(B69=18010-0,'Bevételek funkció szerint'!Q140,'Kiadások funkció szerint'!M69-'Bevételek funkció szerint'!L69)+'Kiadások funkció szerint'!N69</f>
        <v>1016000</v>
      </c>
      <c r="N69" s="57">
        <f>IF(SUMIF('[1]FB ÖN'!$C:$C,$B69,'[1]FB ÖN'!N:N)=0,"",SUMIF('[1]FB ÖN'!$C:$C,$B69,'[1]FB ÖN'!N:N))</f>
      </c>
      <c r="O69" s="57">
        <f>IF(SUMIF('[1]FB ÖN'!$C:$C,$B69,'[1]FB ÖN'!N:N)=0,"",SUMIF('[1]FB ÖN'!$C:$C,$B69,'[1]FB ÖN'!N:N))</f>
      </c>
      <c r="P69" s="57">
        <f>IF(SUMIF('[1]FB ÖN'!$C:$C,$B69,'[1]FB ÖN'!O:O)=0,"",SUMIF('[1]FB ÖN'!$C:$C,$B69,'[1]FB ÖN'!O:O))</f>
      </c>
      <c r="Q69" s="58">
        <f t="shared" si="1"/>
        <v>1016000</v>
      </c>
      <c r="R69" s="58">
        <f t="shared" si="2"/>
        <v>1016000</v>
      </c>
      <c r="S69" s="59"/>
      <c r="T69" s="57">
        <f>'Kiadások funkció szerint'!U69</f>
        <v>0</v>
      </c>
      <c r="U69" s="57">
        <f>'Kiadások funkció szerint'!V69</f>
        <v>0</v>
      </c>
      <c r="V69" s="57">
        <f>'Kiadások funkció szerint'!W69</f>
        <v>1016000</v>
      </c>
      <c r="Y69" s="167">
        <f t="shared" si="3"/>
        <v>0</v>
      </c>
    </row>
    <row r="70" spans="1:25" ht="15">
      <c r="A70" s="87" t="s">
        <v>394</v>
      </c>
      <c r="B70" s="129" t="str">
        <f>'Kiadások funkció szerint'!B70</f>
        <v>072112-0</v>
      </c>
      <c r="C70" s="129" t="str">
        <f>'Kiadások funkció szerint'!C70</f>
        <v>Orvosi ügyelet</v>
      </c>
      <c r="D70" s="49"/>
      <c r="E70" s="57">
        <f>IF(SUMIF('[1]FB ÖN'!$C:$C,$B70,'[1]FB ÖN'!E:E)=0,"",SUMIF('[1]FB ÖN'!$C:$C,$B70,'[1]FB ÖN'!E:E))</f>
      </c>
      <c r="F70" s="57">
        <f>IF(SUMIF('[1]FB ÖN'!$C:$C,$B70,'[1]FB ÖN'!F:F)=0,"",SUMIF('[1]FB ÖN'!$C:$C,$B70,'[1]FB ÖN'!F:F))</f>
      </c>
      <c r="G70" s="57">
        <f>IF(SUMIF('[1]FB ÖN'!$C:$C,$B70,'[1]FB ÖN'!G:G)=0,"",SUMIF('[1]FB ÖN'!$C:$C,$B70,'[1]FB ÖN'!G:G))</f>
      </c>
      <c r="H70" s="57">
        <f>IF(SUMIF('[1]FB ÖN'!$C:$C,$B70,'[1]FB ÖN'!H:H)=0,"",SUMIF('[1]FB ÖN'!$C:$C,$B70,'[1]FB ÖN'!H:H))</f>
      </c>
      <c r="I70" s="57">
        <f>IF(SUMIF('[1]FB ÖN'!$C:$C,$B70,'[1]FB ÖN'!I:I)=0,"",SUMIF('[1]FB ÖN'!$C:$C,$B70,'[1]FB ÖN'!I:I))</f>
      </c>
      <c r="J70" s="57">
        <f>IF(SUMIF('[1]FB ÖN'!$C:$C,$B70,'[1]FB ÖN'!J:J)=0,"",SUMIF('[1]FB ÖN'!$C:$C,$B70,'[1]FB ÖN'!J:J))</f>
      </c>
      <c r="K70" s="57">
        <f>IF(SUMIF('[1]FB ÖN'!$C:$C,$B70,'[1]FB ÖN'!K:K)=0,"",SUMIF('[1]FB ÖN'!$C:$C,$B70,'[1]FB ÖN'!K:K))</f>
      </c>
      <c r="L70" s="58">
        <f t="shared" si="0"/>
        <v>0</v>
      </c>
      <c r="M70" s="57">
        <f>IF(B70=18010-0,'Bevételek funkció szerint'!Q141,'Kiadások funkció szerint'!M70-'Bevételek funkció szerint'!L70)+'Kiadások funkció szerint'!N70</f>
        <v>6788290</v>
      </c>
      <c r="N70" s="57">
        <f>IF(SUMIF('[1]FB ÖN'!$C:$C,$B70,'[1]FB ÖN'!N:N)=0,"",SUMIF('[1]FB ÖN'!$C:$C,$B70,'[1]FB ÖN'!N:N))</f>
      </c>
      <c r="O70" s="57">
        <f>IF(SUMIF('[1]FB ÖN'!$C:$C,$B70,'[1]FB ÖN'!N:N)=0,"",SUMIF('[1]FB ÖN'!$C:$C,$B70,'[1]FB ÖN'!N:N))</f>
      </c>
      <c r="P70" s="57">
        <f>IF(SUMIF('[1]FB ÖN'!$C:$C,$B70,'[1]FB ÖN'!O:O)=0,"",SUMIF('[1]FB ÖN'!$C:$C,$B70,'[1]FB ÖN'!O:O))</f>
      </c>
      <c r="Q70" s="58">
        <f t="shared" si="1"/>
        <v>6788290</v>
      </c>
      <c r="R70" s="58">
        <f t="shared" si="2"/>
        <v>6788290</v>
      </c>
      <c r="S70" s="59"/>
      <c r="T70" s="57">
        <f>'Kiadások funkció szerint'!U70</f>
        <v>0</v>
      </c>
      <c r="U70" s="57">
        <f>'Kiadások funkció szerint'!V70</f>
        <v>6788290</v>
      </c>
      <c r="V70" s="57">
        <f>'Kiadások funkció szerint'!W70</f>
        <v>0</v>
      </c>
      <c r="Y70" s="167">
        <f t="shared" si="3"/>
        <v>0</v>
      </c>
    </row>
    <row r="71" spans="1:25" ht="15">
      <c r="A71" s="87" t="s">
        <v>395</v>
      </c>
      <c r="B71" s="129" t="str">
        <f>'Kiadások funkció szerint'!B71</f>
        <v>081041-1</v>
      </c>
      <c r="C71" s="129" t="str">
        <f>'Kiadások funkció szerint'!C71</f>
        <v>Olimpiai sportágak támogatása</v>
      </c>
      <c r="D71" s="49"/>
      <c r="E71" s="57">
        <f>IF(SUMIF('[1]FB ÖN'!$C:$C,$B71,'[1]FB ÖN'!E:E)=0,"",SUMIF('[1]FB ÖN'!$C:$C,$B71,'[1]FB ÖN'!E:E))</f>
      </c>
      <c r="F71" s="57">
        <f>IF(SUMIF('[1]FB ÖN'!$C:$C,$B71,'[1]FB ÖN'!F:F)=0,"",SUMIF('[1]FB ÖN'!$C:$C,$B71,'[1]FB ÖN'!F:F))</f>
      </c>
      <c r="G71" s="57">
        <f>IF(SUMIF('[1]FB ÖN'!$C:$C,$B71,'[1]FB ÖN'!G:G)=0,"",SUMIF('[1]FB ÖN'!$C:$C,$B71,'[1]FB ÖN'!G:G))</f>
      </c>
      <c r="H71" s="57">
        <f>IF(SUMIF('[1]FB ÖN'!$C:$C,$B71,'[1]FB ÖN'!H:H)=0,"",SUMIF('[1]FB ÖN'!$C:$C,$B71,'[1]FB ÖN'!H:H))</f>
      </c>
      <c r="I71" s="57">
        <f>IF(SUMIF('[1]FB ÖN'!$C:$C,$B71,'[1]FB ÖN'!I:I)=0,"",SUMIF('[1]FB ÖN'!$C:$C,$B71,'[1]FB ÖN'!I:I))</f>
      </c>
      <c r="J71" s="57">
        <f>IF(SUMIF('[1]FB ÖN'!$C:$C,$B71,'[1]FB ÖN'!J:J)=0,"",SUMIF('[1]FB ÖN'!$C:$C,$B71,'[1]FB ÖN'!J:J))</f>
      </c>
      <c r="K71" s="57">
        <f>IF(SUMIF('[1]FB ÖN'!$C:$C,$B71,'[1]FB ÖN'!K:K)=0,"",SUMIF('[1]FB ÖN'!$C:$C,$B71,'[1]FB ÖN'!K:K))</f>
      </c>
      <c r="L71" s="58">
        <f t="shared" si="0"/>
        <v>0</v>
      </c>
      <c r="M71" s="57">
        <f>IF(B71=18010-0,'Bevételek funkció szerint'!Q142,'Kiadások funkció szerint'!M71-'Bevételek funkció szerint'!L71)+'Kiadások funkció szerint'!N71</f>
        <v>4140000</v>
      </c>
      <c r="N71" s="57">
        <f>IF(SUMIF('[1]FB ÖN'!$C:$C,$B71,'[1]FB ÖN'!N:N)=0,"",SUMIF('[1]FB ÖN'!$C:$C,$B71,'[1]FB ÖN'!N:N))</f>
      </c>
      <c r="O71" s="57">
        <f>IF(SUMIF('[1]FB ÖN'!$C:$C,$B71,'[1]FB ÖN'!N:N)=0,"",SUMIF('[1]FB ÖN'!$C:$C,$B71,'[1]FB ÖN'!N:N))</f>
      </c>
      <c r="P71" s="57">
        <f>IF(SUMIF('[1]FB ÖN'!$C:$C,$B71,'[1]FB ÖN'!O:O)=0,"",SUMIF('[1]FB ÖN'!$C:$C,$B71,'[1]FB ÖN'!O:O))</f>
      </c>
      <c r="Q71" s="58">
        <f t="shared" si="1"/>
        <v>4140000</v>
      </c>
      <c r="R71" s="58">
        <f t="shared" si="2"/>
        <v>4140000</v>
      </c>
      <c r="S71" s="59"/>
      <c r="T71" s="57">
        <f>'Kiadások funkció szerint'!U71</f>
        <v>0</v>
      </c>
      <c r="U71" s="57">
        <f>'Kiadások funkció szerint'!V71</f>
        <v>0</v>
      </c>
      <c r="V71" s="57">
        <f>'Kiadások funkció szerint'!W71</f>
        <v>4140000</v>
      </c>
      <c r="Y71" s="167">
        <f t="shared" si="3"/>
        <v>0</v>
      </c>
    </row>
    <row r="72" spans="1:25" ht="15">
      <c r="A72" s="87" t="s">
        <v>396</v>
      </c>
      <c r="B72" s="129" t="str">
        <f>'Kiadások funkció szerint'!B72</f>
        <v>081041-2</v>
      </c>
      <c r="C72" s="129" t="str">
        <f>'Kiadások funkció szerint'!C72</f>
        <v>Nem olimpiai sportágak támogatása</v>
      </c>
      <c r="D72" s="49"/>
      <c r="E72" s="57">
        <f>IF(SUMIF('[1]FB ÖN'!$C:$C,$B72,'[1]FB ÖN'!E:E)=0,"",SUMIF('[1]FB ÖN'!$C:$C,$B72,'[1]FB ÖN'!E:E))</f>
      </c>
      <c r="F72" s="57">
        <f>IF(SUMIF('[1]FB ÖN'!$C:$C,$B72,'[1]FB ÖN'!F:F)=0,"",SUMIF('[1]FB ÖN'!$C:$C,$B72,'[1]FB ÖN'!F:F))</f>
      </c>
      <c r="G72" s="57">
        <f>IF(SUMIF('[1]FB ÖN'!$C:$C,$B72,'[1]FB ÖN'!G:G)=0,"",SUMIF('[1]FB ÖN'!$C:$C,$B72,'[1]FB ÖN'!G:G))</f>
      </c>
      <c r="H72" s="57">
        <f>IF(SUMIF('[1]FB ÖN'!$C:$C,$B72,'[1]FB ÖN'!H:H)=0,"",SUMIF('[1]FB ÖN'!$C:$C,$B72,'[1]FB ÖN'!H:H))</f>
      </c>
      <c r="I72" s="57">
        <f>IF(SUMIF('[1]FB ÖN'!$C:$C,$B72,'[1]FB ÖN'!I:I)=0,"",SUMIF('[1]FB ÖN'!$C:$C,$B72,'[1]FB ÖN'!I:I))</f>
      </c>
      <c r="J72" s="57">
        <f>IF(SUMIF('[1]FB ÖN'!$C:$C,$B72,'[1]FB ÖN'!J:J)=0,"",SUMIF('[1]FB ÖN'!$C:$C,$B72,'[1]FB ÖN'!J:J))</f>
      </c>
      <c r="K72" s="57">
        <f>IF(SUMIF('[1]FB ÖN'!$C:$C,$B72,'[1]FB ÖN'!K:K)=0,"",SUMIF('[1]FB ÖN'!$C:$C,$B72,'[1]FB ÖN'!K:K))</f>
      </c>
      <c r="L72" s="58">
        <f aca="true" t="shared" si="4" ref="L72:L99">SUM(E72:K72)</f>
        <v>0</v>
      </c>
      <c r="M72" s="57">
        <f>IF(B72=18010-0,'Bevételek funkció szerint'!Q143,'Kiadások funkció szerint'!M72-'Bevételek funkció szerint'!L72)+'Kiadások funkció szerint'!N72</f>
        <v>1500000</v>
      </c>
      <c r="N72" s="57">
        <f>IF(SUMIF('[1]FB ÖN'!$C:$C,$B72,'[1]FB ÖN'!N:N)=0,"",SUMIF('[1]FB ÖN'!$C:$C,$B72,'[1]FB ÖN'!N:N))</f>
      </c>
      <c r="O72" s="57">
        <f>IF(SUMIF('[1]FB ÖN'!$C:$C,$B72,'[1]FB ÖN'!N:N)=0,"",SUMIF('[1]FB ÖN'!$C:$C,$B72,'[1]FB ÖN'!N:N))</f>
      </c>
      <c r="P72" s="57">
        <f>IF(SUMIF('[1]FB ÖN'!$C:$C,$B72,'[1]FB ÖN'!O:O)=0,"",SUMIF('[1]FB ÖN'!$C:$C,$B72,'[1]FB ÖN'!O:O))</f>
      </c>
      <c r="Q72" s="58">
        <f aca="true" t="shared" si="5" ref="Q72:Q102">SUM(M72:P72)</f>
        <v>1500000</v>
      </c>
      <c r="R72" s="58">
        <f aca="true" t="shared" si="6" ref="R72:R102">SUM(Q72,L72)</f>
        <v>1500000</v>
      </c>
      <c r="S72" s="59"/>
      <c r="T72" s="57">
        <f>'Kiadások funkció szerint'!U72</f>
        <v>0</v>
      </c>
      <c r="U72" s="57">
        <f>'Kiadások funkció szerint'!V72</f>
        <v>0</v>
      </c>
      <c r="V72" s="57">
        <f>'Kiadások funkció szerint'!W72</f>
        <v>1500000</v>
      </c>
      <c r="Y72" s="167">
        <f aca="true" t="shared" si="7" ref="Y72:Y135">SUM(T72:X72)-R72</f>
        <v>0</v>
      </c>
    </row>
    <row r="73" spans="1:25" ht="15">
      <c r="A73" s="87" t="s">
        <v>397</v>
      </c>
      <c r="B73" s="129" t="str">
        <f>'Kiadások funkció szerint'!B73</f>
        <v>082091-0</v>
      </c>
      <c r="C73" s="129" t="str">
        <f>'Kiadások funkció szerint'!C73</f>
        <v>OPSKMM bővítése, szabadtéri színpad kialakítása és akadálymentesítés</v>
      </c>
      <c r="D73" s="49"/>
      <c r="E73" s="57">
        <f>IF(SUMIF('[1]FB ÖN'!$C:$C,$B73,'[1]FB ÖN'!E:E)=0,"",SUMIF('[1]FB ÖN'!$C:$C,$B73,'[1]FB ÖN'!E:E))</f>
      </c>
      <c r="F73" s="57">
        <f>IF(SUMIF('[1]FB ÖN'!$C:$C,$B73,'[1]FB ÖN'!F:F)=0,"",SUMIF('[1]FB ÖN'!$C:$C,$B73,'[1]FB ÖN'!F:F))</f>
      </c>
      <c r="G73" s="57">
        <f>IF(SUMIF('[1]FB ÖN'!$C:$C,$B73,'[1]FB ÖN'!G:G)=0,"",SUMIF('[1]FB ÖN'!$C:$C,$B73,'[1]FB ÖN'!G:G))</f>
      </c>
      <c r="H73" s="57">
        <f>IF(SUMIF('[1]FB ÖN'!$C:$C,$B73,'[1]FB ÖN'!H:H)=0,"",SUMIF('[1]FB ÖN'!$C:$C,$B73,'[1]FB ÖN'!H:H))</f>
      </c>
      <c r="I73" s="57">
        <f>IF(SUMIF('[1]FB ÖN'!$C:$C,$B73,'[1]FB ÖN'!I:I)=0,"",SUMIF('[1]FB ÖN'!$C:$C,$B73,'[1]FB ÖN'!I:I))</f>
      </c>
      <c r="J73" s="57">
        <f>IF(SUMIF('[1]FB ÖN'!$C:$C,$B73,'[1]FB ÖN'!J:J)=0,"",SUMIF('[1]FB ÖN'!$C:$C,$B73,'[1]FB ÖN'!J:J))</f>
      </c>
      <c r="K73" s="57">
        <f>IF(SUMIF('[1]FB ÖN'!$C:$C,$B73,'[1]FB ÖN'!K:K)=0,"",SUMIF('[1]FB ÖN'!$C:$C,$B73,'[1]FB ÖN'!K:K))</f>
      </c>
      <c r="L73" s="58">
        <f t="shared" si="4"/>
        <v>0</v>
      </c>
      <c r="M73" s="57">
        <f>IF(B73=18010-0,'Bevételek funkció szerint'!Q144,'Kiadások funkció szerint'!M73-'Bevételek funkció szerint'!L73)+'Kiadások funkció szerint'!N73</f>
        <v>1647000</v>
      </c>
      <c r="N73" s="57">
        <f>IF(SUMIF('[1]FB ÖN'!$C:$C,$B73,'[1]FB ÖN'!N:N)=0,"",SUMIF('[1]FB ÖN'!$C:$C,$B73,'[1]FB ÖN'!N:N))</f>
      </c>
      <c r="O73" s="57">
        <f>IF(SUMIF('[1]FB ÖN'!$C:$C,$B73,'[1]FB ÖN'!N:N)=0,"",SUMIF('[1]FB ÖN'!$C:$C,$B73,'[1]FB ÖN'!N:N))</f>
      </c>
      <c r="P73" s="57">
        <f>IF(SUMIF('[1]FB ÖN'!$C:$C,$B73,'[1]FB ÖN'!O:O)=0,"",SUMIF('[1]FB ÖN'!$C:$C,$B73,'[1]FB ÖN'!O:O))</f>
      </c>
      <c r="Q73" s="58">
        <f t="shared" si="5"/>
        <v>1647000</v>
      </c>
      <c r="R73" s="58">
        <f t="shared" si="6"/>
        <v>1647000</v>
      </c>
      <c r="S73" s="59"/>
      <c r="T73" s="57">
        <f>'Kiadások funkció szerint'!U73</f>
        <v>0</v>
      </c>
      <c r="U73" s="57">
        <f>'Kiadások funkció szerint'!V73</f>
        <v>1647000</v>
      </c>
      <c r="V73" s="57">
        <f>'Kiadások funkció szerint'!W73</f>
        <v>0</v>
      </c>
      <c r="Y73" s="167">
        <f t="shared" si="7"/>
        <v>0</v>
      </c>
    </row>
    <row r="74" spans="1:25" s="92" customFormat="1" ht="15">
      <c r="A74" s="87" t="s">
        <v>398</v>
      </c>
      <c r="B74" s="129" t="str">
        <f>'Kiadások funkció szerint'!B74</f>
        <v>084031-0</v>
      </c>
      <c r="C74" s="129" t="str">
        <f>'Kiadások funkció szerint'!C74</f>
        <v>Civil szervezetek működési támogatása</v>
      </c>
      <c r="D74" s="49"/>
      <c r="E74" s="57">
        <f>IF(SUMIF('[1]FB ÖN'!$C:$C,$B74,'[1]FB ÖN'!E:E)=0,"",SUMIF('[1]FB ÖN'!$C:$C,$B74,'[1]FB ÖN'!E:E))</f>
      </c>
      <c r="F74" s="57">
        <f>IF(SUMIF('[1]FB ÖN'!$C:$C,$B74,'[1]FB ÖN'!F:F)=0,"",SUMIF('[1]FB ÖN'!$C:$C,$B74,'[1]FB ÖN'!F:F))</f>
      </c>
      <c r="G74" s="57">
        <f>IF(SUMIF('[1]FB ÖN'!$C:$C,$B74,'[1]FB ÖN'!G:G)=0,"",SUMIF('[1]FB ÖN'!$C:$C,$B74,'[1]FB ÖN'!G:G))</f>
      </c>
      <c r="H74" s="57">
        <f>IF(SUMIF('[1]FB ÖN'!$C:$C,$B74,'[1]FB ÖN'!H:H)=0,"",SUMIF('[1]FB ÖN'!$C:$C,$B74,'[1]FB ÖN'!H:H))</f>
      </c>
      <c r="I74" s="57">
        <f>IF(SUMIF('[1]FB ÖN'!$C:$C,$B74,'[1]FB ÖN'!I:I)=0,"",SUMIF('[1]FB ÖN'!$C:$C,$B74,'[1]FB ÖN'!I:I))</f>
      </c>
      <c r="J74" s="57">
        <f>IF(SUMIF('[1]FB ÖN'!$C:$C,$B74,'[1]FB ÖN'!J:J)=0,"",SUMIF('[1]FB ÖN'!$C:$C,$B74,'[1]FB ÖN'!J:J))</f>
      </c>
      <c r="K74" s="57">
        <f>IF(SUMIF('[1]FB ÖN'!$C:$C,$B74,'[1]FB ÖN'!K:K)=0,"",SUMIF('[1]FB ÖN'!$C:$C,$B74,'[1]FB ÖN'!K:K))</f>
      </c>
      <c r="L74" s="58">
        <f t="shared" si="4"/>
        <v>0</v>
      </c>
      <c r="M74" s="57">
        <f>IF(B74=18010-0,'Bevételek funkció szerint'!Q145,'Kiadások funkció szerint'!M74-'Bevételek funkció szerint'!L74)+'Kiadások funkció szerint'!N74</f>
        <v>1700000</v>
      </c>
      <c r="N74" s="57">
        <f>IF(SUMIF('[1]FB ÖN'!$C:$C,$B74,'[1]FB ÖN'!N:N)=0,"",SUMIF('[1]FB ÖN'!$C:$C,$B74,'[1]FB ÖN'!N:N))</f>
      </c>
      <c r="O74" s="57">
        <f>IF(SUMIF('[1]FB ÖN'!$C:$C,$B74,'[1]FB ÖN'!N:N)=0,"",SUMIF('[1]FB ÖN'!$C:$C,$B74,'[1]FB ÖN'!N:N))</f>
      </c>
      <c r="P74" s="57">
        <f>IF(SUMIF('[1]FB ÖN'!$C:$C,$B74,'[1]FB ÖN'!O:O)=0,"",SUMIF('[1]FB ÖN'!$C:$C,$B74,'[1]FB ÖN'!O:O))</f>
      </c>
      <c r="Q74" s="58">
        <f t="shared" si="5"/>
        <v>1700000</v>
      </c>
      <c r="R74" s="58">
        <f t="shared" si="6"/>
        <v>1700000</v>
      </c>
      <c r="S74" s="59"/>
      <c r="T74" s="57">
        <f>'Kiadások funkció szerint'!U74</f>
        <v>0</v>
      </c>
      <c r="U74" s="57">
        <f>'Kiadások funkció szerint'!V74</f>
        <v>700000</v>
      </c>
      <c r="V74" s="57">
        <f>'Kiadások funkció szerint'!W74</f>
        <v>1000000</v>
      </c>
      <c r="Y74" s="59">
        <f t="shared" si="7"/>
        <v>0</v>
      </c>
    </row>
    <row r="75" spans="1:25" ht="15">
      <c r="A75" s="87" t="s">
        <v>399</v>
      </c>
      <c r="B75" s="129" t="str">
        <f>'Kiadások funkció szerint'!B75</f>
        <v>084032-0</v>
      </c>
      <c r="C75" s="129" t="str">
        <f>'Kiadások funkció szerint'!C75</f>
        <v>Civil szervezetek programtámogatása</v>
      </c>
      <c r="D75" s="49"/>
      <c r="E75" s="57">
        <f>IF(SUMIF('[1]FB ÖN'!$C:$C,$B75,'[1]FB ÖN'!E:E)=0,"",SUMIF('[1]FB ÖN'!$C:$C,$B75,'[1]FB ÖN'!E:E))</f>
      </c>
      <c r="F75" s="57">
        <f>IF(SUMIF('[1]FB ÖN'!$C:$C,$B75,'[1]FB ÖN'!F:F)=0,"",SUMIF('[1]FB ÖN'!$C:$C,$B75,'[1]FB ÖN'!F:F))</f>
      </c>
      <c r="G75" s="57">
        <f>IF(SUMIF('[1]FB ÖN'!$C:$C,$B75,'[1]FB ÖN'!G:G)=0,"",SUMIF('[1]FB ÖN'!$C:$C,$B75,'[1]FB ÖN'!G:G))</f>
      </c>
      <c r="H75" s="57">
        <f>IF(SUMIF('[1]FB ÖN'!$C:$C,$B75,'[1]FB ÖN'!H:H)=0,"",SUMIF('[1]FB ÖN'!$C:$C,$B75,'[1]FB ÖN'!H:H))</f>
      </c>
      <c r="I75" s="57">
        <f>IF(SUMIF('[1]FB ÖN'!$C:$C,$B75,'[1]FB ÖN'!I:I)=0,"",SUMIF('[1]FB ÖN'!$C:$C,$B75,'[1]FB ÖN'!I:I))</f>
      </c>
      <c r="J75" s="57">
        <f>IF(SUMIF('[1]FB ÖN'!$C:$C,$B75,'[1]FB ÖN'!J:J)=0,"",SUMIF('[1]FB ÖN'!$C:$C,$B75,'[1]FB ÖN'!J:J))</f>
      </c>
      <c r="K75" s="57">
        <f>IF(SUMIF('[1]FB ÖN'!$C:$C,$B75,'[1]FB ÖN'!K:K)=0,"",SUMIF('[1]FB ÖN'!$C:$C,$B75,'[1]FB ÖN'!K:K))</f>
      </c>
      <c r="L75" s="58">
        <f t="shared" si="4"/>
        <v>0</v>
      </c>
      <c r="M75" s="57">
        <f>IF(B75=18010-0,'Bevételek funkció szerint'!Q146,'Kiadások funkció szerint'!M75-'Bevételek funkció szerint'!L75)+'Kiadások funkció szerint'!N75</f>
        <v>1700000</v>
      </c>
      <c r="N75" s="57">
        <f>IF(SUMIF('[1]FB ÖN'!$C:$C,$B75,'[1]FB ÖN'!N:N)=0,"",SUMIF('[1]FB ÖN'!$C:$C,$B75,'[1]FB ÖN'!N:N))</f>
      </c>
      <c r="O75" s="57">
        <f>IF(SUMIF('[1]FB ÖN'!$C:$C,$B75,'[1]FB ÖN'!N:N)=0,"",SUMIF('[1]FB ÖN'!$C:$C,$B75,'[1]FB ÖN'!N:N))</f>
      </c>
      <c r="P75" s="57">
        <f>IF(SUMIF('[1]FB ÖN'!$C:$C,$B75,'[1]FB ÖN'!O:O)=0,"",SUMIF('[1]FB ÖN'!$C:$C,$B75,'[1]FB ÖN'!O:O))</f>
      </c>
      <c r="Q75" s="58">
        <f t="shared" si="5"/>
        <v>1700000</v>
      </c>
      <c r="R75" s="58">
        <f t="shared" si="6"/>
        <v>1700000</v>
      </c>
      <c r="S75" s="59"/>
      <c r="T75" s="57">
        <f>'Kiadások funkció szerint'!U75</f>
        <v>0</v>
      </c>
      <c r="U75" s="57">
        <f>'Kiadások funkció szerint'!V75</f>
        <v>1700000</v>
      </c>
      <c r="V75" s="57">
        <f>'Kiadások funkció szerint'!W75</f>
        <v>0</v>
      </c>
      <c r="Y75" s="167">
        <f t="shared" si="7"/>
        <v>0</v>
      </c>
    </row>
    <row r="76" spans="1:25" ht="15">
      <c r="A76" s="87" t="s">
        <v>400</v>
      </c>
      <c r="B76" s="129" t="str">
        <f>'Kiadások funkció szerint'!B76</f>
        <v>084032-0-1</v>
      </c>
      <c r="C76" s="129" t="str">
        <f>'Kiadások funkció szerint'!C76</f>
        <v>Civil szervezetek programtámogatása - külkapcsolatok</v>
      </c>
      <c r="D76" s="49"/>
      <c r="E76" s="57">
        <f>IF(SUMIF('[1]FB ÖN'!$C:$C,$B76,'[1]FB ÖN'!E:E)=0,"",SUMIF('[1]FB ÖN'!$C:$C,$B76,'[1]FB ÖN'!E:E))</f>
      </c>
      <c r="F76" s="57">
        <f>IF(SUMIF('[1]FB ÖN'!$C:$C,$B76,'[1]FB ÖN'!F:F)=0,"",SUMIF('[1]FB ÖN'!$C:$C,$B76,'[1]FB ÖN'!F:F))</f>
      </c>
      <c r="G76" s="57">
        <f>IF(SUMIF('[1]FB ÖN'!$C:$C,$B76,'[1]FB ÖN'!G:G)=0,"",SUMIF('[1]FB ÖN'!$C:$C,$B76,'[1]FB ÖN'!G:G))</f>
      </c>
      <c r="H76" s="57">
        <f>IF(SUMIF('[1]FB ÖN'!$C:$C,$B76,'[1]FB ÖN'!H:H)=0,"",SUMIF('[1]FB ÖN'!$C:$C,$B76,'[1]FB ÖN'!H:H))</f>
      </c>
      <c r="I76" s="57">
        <f>IF(SUMIF('[1]FB ÖN'!$C:$C,$B76,'[1]FB ÖN'!I:I)=0,"",SUMIF('[1]FB ÖN'!$C:$C,$B76,'[1]FB ÖN'!I:I))</f>
      </c>
      <c r="J76" s="57">
        <f>IF(SUMIF('[1]FB ÖN'!$C:$C,$B76,'[1]FB ÖN'!J:J)=0,"",SUMIF('[1]FB ÖN'!$C:$C,$B76,'[1]FB ÖN'!J:J))</f>
      </c>
      <c r="K76" s="57">
        <f>IF(SUMIF('[1]FB ÖN'!$C:$C,$B76,'[1]FB ÖN'!K:K)=0,"",SUMIF('[1]FB ÖN'!$C:$C,$B76,'[1]FB ÖN'!K:K))</f>
      </c>
      <c r="L76" s="58">
        <f t="shared" si="4"/>
        <v>0</v>
      </c>
      <c r="M76" s="57">
        <f>IF(B76=18010-0,'Bevételek funkció szerint'!Q147,'Kiadások funkció szerint'!M76-'Bevételek funkció szerint'!L76)+'Kiadások funkció szerint'!N76</f>
        <v>1080000</v>
      </c>
      <c r="N76" s="57">
        <f>IF(SUMIF('[1]FB ÖN'!$C:$C,$B76,'[1]FB ÖN'!N:N)=0,"",SUMIF('[1]FB ÖN'!$C:$C,$B76,'[1]FB ÖN'!N:N))</f>
      </c>
      <c r="O76" s="57">
        <f>IF(SUMIF('[1]FB ÖN'!$C:$C,$B76,'[1]FB ÖN'!N:N)=0,"",SUMIF('[1]FB ÖN'!$C:$C,$B76,'[1]FB ÖN'!N:N))</f>
      </c>
      <c r="P76" s="57">
        <f>IF(SUMIF('[1]FB ÖN'!$C:$C,$B76,'[1]FB ÖN'!O:O)=0,"",SUMIF('[1]FB ÖN'!$C:$C,$B76,'[1]FB ÖN'!O:O))</f>
      </c>
      <c r="Q76" s="58">
        <f t="shared" si="5"/>
        <v>1080000</v>
      </c>
      <c r="R76" s="58">
        <f t="shared" si="6"/>
        <v>1080000</v>
      </c>
      <c r="S76" s="59"/>
      <c r="T76" s="57">
        <f>'Kiadások funkció szerint'!U76</f>
        <v>0</v>
      </c>
      <c r="U76" s="57">
        <f>'Kiadások funkció szerint'!V76</f>
        <v>0</v>
      </c>
      <c r="V76" s="57">
        <f>'Kiadások funkció szerint'!W76</f>
        <v>1080000</v>
      </c>
      <c r="Y76" s="167">
        <f t="shared" si="7"/>
        <v>0</v>
      </c>
    </row>
    <row r="77" spans="1:25" ht="15">
      <c r="A77" s="87" t="s">
        <v>401</v>
      </c>
      <c r="B77" s="129" t="str">
        <f>'Kiadások funkció szerint'!B77</f>
        <v>084032-0-2</v>
      </c>
      <c r="C77" s="129" t="str">
        <f>'Kiadások funkció szerint'!C77</f>
        <v>Civil szervezetek programtámogatása - sportrendezvények</v>
      </c>
      <c r="D77" s="49"/>
      <c r="E77" s="57">
        <f>IF(SUMIF('[1]FB ÖN'!$C:$C,$B77,'[1]FB ÖN'!E:E)=0,"",SUMIF('[1]FB ÖN'!$C:$C,$B77,'[1]FB ÖN'!E:E))</f>
      </c>
      <c r="F77" s="57">
        <f>IF(SUMIF('[1]FB ÖN'!$C:$C,$B77,'[1]FB ÖN'!F:F)=0,"",SUMIF('[1]FB ÖN'!$C:$C,$B77,'[1]FB ÖN'!F:F))</f>
      </c>
      <c r="G77" s="57">
        <f>IF(SUMIF('[1]FB ÖN'!$C:$C,$B77,'[1]FB ÖN'!G:G)=0,"",SUMIF('[1]FB ÖN'!$C:$C,$B77,'[1]FB ÖN'!G:G))</f>
      </c>
      <c r="H77" s="57">
        <f>IF(SUMIF('[1]FB ÖN'!$C:$C,$B77,'[1]FB ÖN'!H:H)=0,"",SUMIF('[1]FB ÖN'!$C:$C,$B77,'[1]FB ÖN'!H:H))</f>
      </c>
      <c r="I77" s="57">
        <f>IF(SUMIF('[1]FB ÖN'!$C:$C,$B77,'[1]FB ÖN'!I:I)=0,"",SUMIF('[1]FB ÖN'!$C:$C,$B77,'[1]FB ÖN'!I:I))</f>
      </c>
      <c r="J77" s="57">
        <f>IF(SUMIF('[1]FB ÖN'!$C:$C,$B77,'[1]FB ÖN'!J:J)=0,"",SUMIF('[1]FB ÖN'!$C:$C,$B77,'[1]FB ÖN'!J:J))</f>
      </c>
      <c r="K77" s="57">
        <f>IF(SUMIF('[1]FB ÖN'!$C:$C,$B77,'[1]FB ÖN'!K:K)=0,"",SUMIF('[1]FB ÖN'!$C:$C,$B77,'[1]FB ÖN'!K:K))</f>
      </c>
      <c r="L77" s="58">
        <f t="shared" si="4"/>
        <v>0</v>
      </c>
      <c r="M77" s="57">
        <f>IF(B77=18010-0,'Bevételek funkció szerint'!Q148,'Kiadások funkció szerint'!M77-'Bevételek funkció szerint'!L77)+'Kiadások funkció szerint'!N77</f>
        <v>1160000</v>
      </c>
      <c r="N77" s="57">
        <f>IF(SUMIF('[1]FB ÖN'!$C:$C,$B77,'[1]FB ÖN'!N:N)=0,"",SUMIF('[1]FB ÖN'!$C:$C,$B77,'[1]FB ÖN'!N:N))</f>
      </c>
      <c r="O77" s="57">
        <f>IF(SUMIF('[1]FB ÖN'!$C:$C,$B77,'[1]FB ÖN'!N:N)=0,"",SUMIF('[1]FB ÖN'!$C:$C,$B77,'[1]FB ÖN'!N:N))</f>
      </c>
      <c r="P77" s="57">
        <f>IF(SUMIF('[1]FB ÖN'!$C:$C,$B77,'[1]FB ÖN'!O:O)=0,"",SUMIF('[1]FB ÖN'!$C:$C,$B77,'[1]FB ÖN'!O:O))</f>
      </c>
      <c r="Q77" s="58">
        <f t="shared" si="5"/>
        <v>1160000</v>
      </c>
      <c r="R77" s="58">
        <f t="shared" si="6"/>
        <v>1160000</v>
      </c>
      <c r="S77" s="59"/>
      <c r="T77" s="57">
        <f>'Kiadások funkció szerint'!U77</f>
        <v>0</v>
      </c>
      <c r="U77" s="57">
        <f>'Kiadások funkció szerint'!V77</f>
        <v>0</v>
      </c>
      <c r="V77" s="57">
        <f>'Kiadások funkció szerint'!W77</f>
        <v>1160000</v>
      </c>
      <c r="Y77" s="167">
        <f t="shared" si="7"/>
        <v>0</v>
      </c>
    </row>
    <row r="78" spans="1:25" ht="15">
      <c r="A78" s="87" t="s">
        <v>402</v>
      </c>
      <c r="B78" s="129" t="str">
        <f>'Kiadások funkció szerint'!B78</f>
        <v>084070-0</v>
      </c>
      <c r="C78" s="129" t="str">
        <f>'Kiadások funkció szerint'!C78</f>
        <v>Esély Otthon (EFOP-1.2.11-16-2017-00002)</v>
      </c>
      <c r="D78" s="49"/>
      <c r="E78" s="57">
        <v>42556791</v>
      </c>
      <c r="F78" s="57"/>
      <c r="G78" s="57">
        <f>IF(SUMIF('[1]FB ÖN'!$C:$C,$B78,'[1]FB ÖN'!G:G)=0,"",SUMIF('[1]FB ÖN'!$C:$C,$B78,'[1]FB ÖN'!G:G))</f>
      </c>
      <c r="H78" s="57">
        <f>IF(SUMIF('[1]FB ÖN'!$C:$C,$B78,'[1]FB ÖN'!H:H)=0,"",SUMIF('[1]FB ÖN'!$C:$C,$B78,'[1]FB ÖN'!H:H))</f>
      </c>
      <c r="I78" s="57">
        <f>IF(SUMIF('[1]FB ÖN'!$C:$C,$B78,'[1]FB ÖN'!I:I)=0,"",SUMIF('[1]FB ÖN'!$C:$C,$B78,'[1]FB ÖN'!I:I))</f>
      </c>
      <c r="J78" s="57">
        <f>IF(SUMIF('[1]FB ÖN'!$C:$C,$B78,'[1]FB ÖN'!J:J)=0,"",SUMIF('[1]FB ÖN'!$C:$C,$B78,'[1]FB ÖN'!J:J))</f>
      </c>
      <c r="K78" s="57">
        <f>IF(SUMIF('[1]FB ÖN'!$C:$C,$B78,'[1]FB ÖN'!K:K)=0,"",SUMIF('[1]FB ÖN'!$C:$C,$B78,'[1]FB ÖN'!K:K))</f>
      </c>
      <c r="L78" s="58">
        <f t="shared" si="4"/>
        <v>42556791</v>
      </c>
      <c r="M78" s="57">
        <f>IF(B78=18010-0,'Bevételek funkció szerint'!Q149,'Kiadások funkció szerint'!M78-'Bevételek funkció szerint'!L78)+'Kiadások funkció szerint'!N78</f>
        <v>39823827</v>
      </c>
      <c r="N78" s="57">
        <f>IF(SUMIF('[1]FB ÖN'!$C:$C,$B78,'[1]FB ÖN'!N:N)=0,"",SUMIF('[1]FB ÖN'!$C:$C,$B78,'[1]FB ÖN'!N:N))</f>
      </c>
      <c r="O78" s="57">
        <f>IF(SUMIF('[1]FB ÖN'!$C:$C,$B78,'[1]FB ÖN'!N:N)=0,"",SUMIF('[1]FB ÖN'!$C:$C,$B78,'[1]FB ÖN'!N:N))</f>
      </c>
      <c r="P78" s="57">
        <f>IF(SUMIF('[1]FB ÖN'!$C:$C,$B78,'[1]FB ÖN'!O:O)=0,"",SUMIF('[1]FB ÖN'!$C:$C,$B78,'[1]FB ÖN'!O:O))</f>
      </c>
      <c r="Q78" s="58">
        <f t="shared" si="5"/>
        <v>39823827</v>
      </c>
      <c r="R78" s="58">
        <f t="shared" si="6"/>
        <v>82380618</v>
      </c>
      <c r="S78" s="59"/>
      <c r="T78" s="57">
        <f>'Kiadások funkció szerint'!U78</f>
        <v>0</v>
      </c>
      <c r="U78" s="57">
        <f>'Kiadások funkció szerint'!V78</f>
        <v>0</v>
      </c>
      <c r="V78" s="57">
        <f>'Kiadások funkció szerint'!W78</f>
        <v>82380618</v>
      </c>
      <c r="Y78" s="167">
        <f t="shared" si="7"/>
        <v>0</v>
      </c>
    </row>
    <row r="79" spans="1:25" ht="15">
      <c r="A79" s="87" t="s">
        <v>403</v>
      </c>
      <c r="B79" s="129" t="str">
        <f>'Kiadások funkció szerint'!B79</f>
        <v>091140-0</v>
      </c>
      <c r="C79" s="129" t="str">
        <f>'Kiadások funkció szerint'!C79</f>
        <v>Kodály úti óvoda bővítése - tornaszoba (TOP-1.4.1-16-BS1-2017-00002)</v>
      </c>
      <c r="D79" s="49"/>
      <c r="E79" s="57">
        <f>IF(SUMIF('[1]FB ÖN'!$C:$C,$B79,'[1]FB ÖN'!E:E)=0,"",SUMIF('[1]FB ÖN'!$C:$C,$B79,'[1]FB ÖN'!E:E))</f>
      </c>
      <c r="F79" s="57">
        <f>IF(SUMIF('[1]FB ÖN'!$C:$C,$B79,'[1]FB ÖN'!F:F)=0,"",SUMIF('[1]FB ÖN'!$C:$C,$B79,'[1]FB ÖN'!F:F))</f>
      </c>
      <c r="G79" s="57">
        <f>IF(SUMIF('[1]FB ÖN'!$C:$C,$B79,'[1]FB ÖN'!G:G)=0,"",SUMIF('[1]FB ÖN'!$C:$C,$B79,'[1]FB ÖN'!G:G))</f>
      </c>
      <c r="H79" s="57">
        <f>IF(SUMIF('[1]FB ÖN'!$C:$C,$B79,'[1]FB ÖN'!H:H)=0,"",SUMIF('[1]FB ÖN'!$C:$C,$B79,'[1]FB ÖN'!H:H))</f>
      </c>
      <c r="I79" s="57">
        <f>IF(SUMIF('[1]FB ÖN'!$C:$C,$B79,'[1]FB ÖN'!I:I)=0,"",SUMIF('[1]FB ÖN'!$C:$C,$B79,'[1]FB ÖN'!I:I))</f>
      </c>
      <c r="J79" s="57">
        <f>IF(SUMIF('[1]FB ÖN'!$C:$C,$B79,'[1]FB ÖN'!J:J)=0,"",SUMIF('[1]FB ÖN'!$C:$C,$B79,'[1]FB ÖN'!J:J))</f>
      </c>
      <c r="K79" s="57">
        <f>IF(SUMIF('[1]FB ÖN'!$C:$C,$B79,'[1]FB ÖN'!K:K)=0,"",SUMIF('[1]FB ÖN'!$C:$C,$B79,'[1]FB ÖN'!K:K))</f>
      </c>
      <c r="L79" s="58">
        <f t="shared" si="4"/>
        <v>0</v>
      </c>
      <c r="M79" s="57">
        <f>IF(B79=18010-0,'Bevételek funkció szerint'!Q150,'Kiadások funkció szerint'!M79-'Bevételek funkció szerint'!L79)+'Kiadások funkció szerint'!N79</f>
        <v>851124</v>
      </c>
      <c r="N79" s="57">
        <f>IF(SUMIF('[1]FB ÖN'!$C:$C,$B79,'[1]FB ÖN'!N:N)=0,"",SUMIF('[1]FB ÖN'!$C:$C,$B79,'[1]FB ÖN'!N:N))</f>
      </c>
      <c r="O79" s="57">
        <f>IF(SUMIF('[1]FB ÖN'!$C:$C,$B79,'[1]FB ÖN'!N:N)=0,"",SUMIF('[1]FB ÖN'!$C:$C,$B79,'[1]FB ÖN'!N:N))</f>
      </c>
      <c r="P79" s="57">
        <f>IF(SUMIF('[1]FB ÖN'!$C:$C,$B79,'[1]FB ÖN'!O:O)=0,"",SUMIF('[1]FB ÖN'!$C:$C,$B79,'[1]FB ÖN'!O:O))</f>
      </c>
      <c r="Q79" s="58">
        <f t="shared" si="5"/>
        <v>851124</v>
      </c>
      <c r="R79" s="58">
        <f t="shared" si="6"/>
        <v>851124</v>
      </c>
      <c r="S79" s="59"/>
      <c r="T79" s="57">
        <f>'Kiadások funkció szerint'!U79</f>
        <v>0</v>
      </c>
      <c r="U79" s="57">
        <f>'Kiadások funkció szerint'!V79</f>
        <v>851124</v>
      </c>
      <c r="V79" s="57">
        <f>'Kiadások funkció szerint'!W79</f>
        <v>0</v>
      </c>
      <c r="Y79" s="167">
        <f t="shared" si="7"/>
        <v>0</v>
      </c>
    </row>
    <row r="80" spans="1:25" ht="15">
      <c r="A80" s="87" t="s">
        <v>404</v>
      </c>
      <c r="B80" s="129" t="str">
        <f>'Kiadások funkció szerint'!B80</f>
        <v>091140-1</v>
      </c>
      <c r="C80" s="129" t="str">
        <f>'Kiadások funkció szerint'!C80</f>
        <v>Csiribiri Óvoda felújítása</v>
      </c>
      <c r="D80" s="49"/>
      <c r="E80" s="57">
        <f>IF(SUMIF('[1]FB ÖN'!$C:$C,$B80,'[1]FB ÖN'!E:E)=0,"",SUMIF('[1]FB ÖN'!$C:$C,$B80,'[1]FB ÖN'!E:E))</f>
      </c>
      <c r="F80" s="57">
        <f>IF(SUMIF('[1]FB ÖN'!$C:$C,$B80,'[1]FB ÖN'!F:F)=0,"",SUMIF('[1]FB ÖN'!$C:$C,$B80,'[1]FB ÖN'!F:F))</f>
      </c>
      <c r="G80" s="57">
        <f>IF(SUMIF('[1]FB ÖN'!$C:$C,$B80,'[1]FB ÖN'!G:G)=0,"",SUMIF('[1]FB ÖN'!$C:$C,$B80,'[1]FB ÖN'!G:G))</f>
      </c>
      <c r="H80" s="57">
        <f>IF(SUMIF('[1]FB ÖN'!$C:$C,$B80,'[1]FB ÖN'!H:H)=0,"",SUMIF('[1]FB ÖN'!$C:$C,$B80,'[1]FB ÖN'!H:H))</f>
      </c>
      <c r="I80" s="57">
        <f>IF(SUMIF('[1]FB ÖN'!$C:$C,$B80,'[1]FB ÖN'!I:I)=0,"",SUMIF('[1]FB ÖN'!$C:$C,$B80,'[1]FB ÖN'!I:I))</f>
      </c>
      <c r="J80" s="57">
        <f>IF(SUMIF('[1]FB ÖN'!$C:$C,$B80,'[1]FB ÖN'!J:J)=0,"",SUMIF('[1]FB ÖN'!$C:$C,$B80,'[1]FB ÖN'!J:J))</f>
      </c>
      <c r="K80" s="57">
        <f>IF(SUMIF('[1]FB ÖN'!$C:$C,$B80,'[1]FB ÖN'!K:K)=0,"",SUMIF('[1]FB ÖN'!$C:$C,$B80,'[1]FB ÖN'!K:K))</f>
      </c>
      <c r="L80" s="58">
        <f t="shared" si="4"/>
        <v>0</v>
      </c>
      <c r="M80" s="57">
        <f>IF(B80=18010-0,'Bevételek funkció szerint'!Q151,'Kiadások funkció szerint'!M80-'Bevételek funkció szerint'!L80)+'Kiadások funkció szerint'!N80</f>
        <v>0</v>
      </c>
      <c r="N80" s="57">
        <f>IF(SUMIF('[1]FB ÖN'!$C:$C,$B80,'[1]FB ÖN'!N:N)=0,"",SUMIF('[1]FB ÖN'!$C:$C,$B80,'[1]FB ÖN'!N:N))</f>
      </c>
      <c r="O80" s="57">
        <f>IF(SUMIF('[1]FB ÖN'!$C:$C,$B80,'[1]FB ÖN'!N:N)=0,"",SUMIF('[1]FB ÖN'!$C:$C,$B80,'[1]FB ÖN'!N:N))</f>
      </c>
      <c r="P80" s="57">
        <f>IF(SUMIF('[1]FB ÖN'!$C:$C,$B80,'[1]FB ÖN'!O:O)=0,"",SUMIF('[1]FB ÖN'!$C:$C,$B80,'[1]FB ÖN'!O:O))</f>
      </c>
      <c r="Q80" s="58">
        <f t="shared" si="5"/>
        <v>0</v>
      </c>
      <c r="R80" s="58">
        <f t="shared" si="6"/>
        <v>0</v>
      </c>
      <c r="S80" s="59"/>
      <c r="T80" s="57">
        <f>'Kiadások funkció szerint'!U80</f>
        <v>0</v>
      </c>
      <c r="U80" s="57">
        <f>'Kiadások funkció szerint'!V80</f>
        <v>0</v>
      </c>
      <c r="V80" s="57">
        <f>'Kiadások funkció szerint'!W80</f>
        <v>0</v>
      </c>
      <c r="Y80" s="167">
        <f t="shared" si="7"/>
        <v>0</v>
      </c>
    </row>
    <row r="81" spans="1:25" ht="15">
      <c r="A81" s="87" t="s">
        <v>405</v>
      </c>
      <c r="B81" s="129" t="str">
        <f>'Kiadások funkció szerint'!B81</f>
        <v>096015-0</v>
      </c>
      <c r="C81" s="129" t="str">
        <f>'Kiadások funkció szerint'!C81</f>
        <v>Gyermekétkeztetés köznevelési intézményben</v>
      </c>
      <c r="D81" s="49"/>
      <c r="E81" s="57">
        <f>IF(SUMIF('[1]FB ÖN'!$C:$C,$B81,'[1]FB ÖN'!E:E)=0,"",SUMIF('[1]FB ÖN'!$C:$C,$B81,'[1]FB ÖN'!E:E))</f>
      </c>
      <c r="F81" s="57">
        <f>IF(SUMIF('[1]FB ÖN'!$C:$C,$B81,'[1]FB ÖN'!F:F)=0,"",SUMIF('[1]FB ÖN'!$C:$C,$B81,'[1]FB ÖN'!F:F))</f>
      </c>
      <c r="G81" s="57">
        <f>IF(SUMIF('[1]FB ÖN'!$C:$C,$B81,'[1]FB ÖN'!G:G)=0,"",SUMIF('[1]FB ÖN'!$C:$C,$B81,'[1]FB ÖN'!G:G))</f>
      </c>
      <c r="H81" s="57">
        <f>IF(SUMIF('[1]FB ÖN'!$C:$C,$B81,'[1]FB ÖN'!H:H)=0,"",SUMIF('[1]FB ÖN'!$C:$C,$B81,'[1]FB ÖN'!H:H))</f>
      </c>
      <c r="I81" s="57">
        <f>IF(SUMIF('[1]FB ÖN'!$C:$C,$B81,'[1]FB ÖN'!I:I)=0,"",SUMIF('[1]FB ÖN'!$C:$C,$B81,'[1]FB ÖN'!I:I))</f>
      </c>
      <c r="J81" s="57">
        <f>IF(SUMIF('[1]FB ÖN'!$C:$C,$B81,'[1]FB ÖN'!J:J)=0,"",SUMIF('[1]FB ÖN'!$C:$C,$B81,'[1]FB ÖN'!J:J))</f>
      </c>
      <c r="K81" s="57">
        <f>IF(SUMIF('[1]FB ÖN'!$C:$C,$B81,'[1]FB ÖN'!K:K)=0,"",SUMIF('[1]FB ÖN'!$C:$C,$B81,'[1]FB ÖN'!K:K))</f>
      </c>
      <c r="L81" s="58">
        <f t="shared" si="4"/>
        <v>0</v>
      </c>
      <c r="M81" s="57">
        <f>IF(B81=18010-0,'Bevételek funkció szerint'!Q152,'Kiadások funkció szerint'!M81-'Bevételek funkció szerint'!L81)+'Kiadások funkció szerint'!N81</f>
        <v>42894927</v>
      </c>
      <c r="N81" s="57">
        <f>IF(SUMIF('[1]FB ÖN'!$C:$C,$B81,'[1]FB ÖN'!N:N)=0,"",SUMIF('[1]FB ÖN'!$C:$C,$B81,'[1]FB ÖN'!N:N))</f>
      </c>
      <c r="O81" s="57">
        <f>IF(SUMIF('[1]FB ÖN'!$C:$C,$B81,'[1]FB ÖN'!N:N)=0,"",SUMIF('[1]FB ÖN'!$C:$C,$B81,'[1]FB ÖN'!N:N))</f>
      </c>
      <c r="P81" s="57">
        <f>IF(SUMIF('[1]FB ÖN'!$C:$C,$B81,'[1]FB ÖN'!O:O)=0,"",SUMIF('[1]FB ÖN'!$C:$C,$B81,'[1]FB ÖN'!O:O))</f>
      </c>
      <c r="Q81" s="58">
        <f t="shared" si="5"/>
        <v>42894927</v>
      </c>
      <c r="R81" s="58">
        <f t="shared" si="6"/>
        <v>42894927</v>
      </c>
      <c r="S81" s="59"/>
      <c r="T81" s="57">
        <f>'Kiadások funkció szerint'!U81</f>
        <v>0</v>
      </c>
      <c r="U81" s="57">
        <f>'Kiadások funkció szerint'!V81</f>
        <v>42894927</v>
      </c>
      <c r="V81" s="57">
        <f>'Kiadások funkció szerint'!W81</f>
        <v>0</v>
      </c>
      <c r="Y81" s="167">
        <f t="shared" si="7"/>
        <v>0</v>
      </c>
    </row>
    <row r="82" spans="1:25" ht="15">
      <c r="A82" s="87" t="s">
        <v>406</v>
      </c>
      <c r="B82" s="129" t="str">
        <f>'Kiadások funkció szerint'!B82</f>
        <v>104031-0</v>
      </c>
      <c r="C82" s="129" t="str">
        <f>'Kiadások funkció szerint'!C82</f>
        <v>Bölcsődei férőhelyek kialakítása, bővítése (TOP-1.4.1-19A)</v>
      </c>
      <c r="D82" s="49"/>
      <c r="E82" s="57">
        <f>IF(SUMIF('[1]FB ÖN'!$C:$C,$B82,'[1]FB ÖN'!E:E)=0,"",SUMIF('[1]FB ÖN'!$C:$C,$B82,'[1]FB ÖN'!E:E))</f>
      </c>
      <c r="F82" s="57">
        <f>IF(SUMIF('[1]FB ÖN'!$C:$C,$B82,'[1]FB ÖN'!F:F)=0,"",SUMIF('[1]FB ÖN'!$C:$C,$B82,'[1]FB ÖN'!F:F))</f>
      </c>
      <c r="G82" s="57">
        <f>IF(SUMIF('[1]FB ÖN'!$C:$C,$B82,'[1]FB ÖN'!G:G)=0,"",SUMIF('[1]FB ÖN'!$C:$C,$B82,'[1]FB ÖN'!G:G))</f>
      </c>
      <c r="H82" s="57">
        <f>IF(SUMIF('[1]FB ÖN'!$C:$C,$B82,'[1]FB ÖN'!H:H)=0,"",SUMIF('[1]FB ÖN'!$C:$C,$B82,'[1]FB ÖN'!H:H))</f>
      </c>
      <c r="I82" s="57">
        <f>IF(SUMIF('[1]FB ÖN'!$C:$C,$B82,'[1]FB ÖN'!I:I)=0,"",SUMIF('[1]FB ÖN'!$C:$C,$B82,'[1]FB ÖN'!I:I))</f>
      </c>
      <c r="J82" s="57">
        <f>IF(SUMIF('[1]FB ÖN'!$C:$C,$B82,'[1]FB ÖN'!J:J)=0,"",SUMIF('[1]FB ÖN'!$C:$C,$B82,'[1]FB ÖN'!J:J))</f>
      </c>
      <c r="K82" s="57">
        <f>IF(SUMIF('[1]FB ÖN'!$C:$C,$B82,'[1]FB ÖN'!K:K)=0,"",SUMIF('[1]FB ÖN'!$C:$C,$B82,'[1]FB ÖN'!K:K))</f>
      </c>
      <c r="L82" s="58">
        <f t="shared" si="4"/>
        <v>0</v>
      </c>
      <c r="M82" s="57">
        <f>IF(B82=18010-0,'Bevételek funkció szerint'!Q153,'Kiadások funkció szerint'!M82-'Bevételek funkció szerint'!L82)+'Kiadások funkció szerint'!N82</f>
        <v>2709400</v>
      </c>
      <c r="N82" s="57">
        <f>IF(SUMIF('[1]FB ÖN'!$C:$C,$B82,'[1]FB ÖN'!N:N)=0,"",SUMIF('[1]FB ÖN'!$C:$C,$B82,'[1]FB ÖN'!N:N))</f>
      </c>
      <c r="O82" s="57">
        <f>IF(SUMIF('[1]FB ÖN'!$C:$C,$B82,'[1]FB ÖN'!N:N)=0,"",SUMIF('[1]FB ÖN'!$C:$C,$B82,'[1]FB ÖN'!N:N))</f>
      </c>
      <c r="P82" s="57">
        <f>IF(SUMIF('[1]FB ÖN'!$C:$C,$B82,'[1]FB ÖN'!O:O)=0,"",SUMIF('[1]FB ÖN'!$C:$C,$B82,'[1]FB ÖN'!O:O))</f>
      </c>
      <c r="Q82" s="58">
        <f t="shared" si="5"/>
        <v>2709400</v>
      </c>
      <c r="R82" s="58">
        <f t="shared" si="6"/>
        <v>2709400</v>
      </c>
      <c r="S82" s="59"/>
      <c r="T82" s="57">
        <f>'Kiadások funkció szerint'!U82</f>
        <v>0</v>
      </c>
      <c r="U82" s="57">
        <f>'Kiadások funkció szerint'!V82</f>
        <v>2709400</v>
      </c>
      <c r="V82" s="57">
        <f>'Kiadások funkció szerint'!W82</f>
        <v>0</v>
      </c>
      <c r="Y82" s="167">
        <f t="shared" si="7"/>
        <v>0</v>
      </c>
    </row>
    <row r="83" spans="1:25" ht="15">
      <c r="A83" s="87" t="s">
        <v>407</v>
      </c>
      <c r="B83" s="129" t="str">
        <f>'Kiadások funkció szerint'!B83</f>
        <v>104037-0</v>
      </c>
      <c r="C83" s="129" t="str">
        <f>'Kiadások funkció szerint'!C83</f>
        <v>Intézményen kívüli gyermekétkeztetés</v>
      </c>
      <c r="D83" s="49"/>
      <c r="E83" s="57">
        <f>IF(SUMIF('[1]FB ÖN'!$C:$C,$B83,'[1]FB ÖN'!E:E)=0,"",SUMIF('[1]FB ÖN'!$C:$C,$B83,'[1]FB ÖN'!E:E))</f>
      </c>
      <c r="F83" s="57">
        <f>IF(SUMIF('[1]FB ÖN'!$C:$C,$B83,'[1]FB ÖN'!F:F)=0,"",SUMIF('[1]FB ÖN'!$C:$C,$B83,'[1]FB ÖN'!F:F))</f>
      </c>
      <c r="G83" s="57">
        <f>IF(SUMIF('[1]FB ÖN'!$C:$C,$B83,'[1]FB ÖN'!G:G)=0,"",SUMIF('[1]FB ÖN'!$C:$C,$B83,'[1]FB ÖN'!G:G))</f>
      </c>
      <c r="H83" s="57">
        <f>IF(SUMIF('[1]FB ÖN'!$C:$C,$B83,'[1]FB ÖN'!H:H)=0,"",SUMIF('[1]FB ÖN'!$C:$C,$B83,'[1]FB ÖN'!H:H))</f>
      </c>
      <c r="I83" s="57">
        <f>IF(SUMIF('[1]FB ÖN'!$C:$C,$B83,'[1]FB ÖN'!I:I)=0,"",SUMIF('[1]FB ÖN'!$C:$C,$B83,'[1]FB ÖN'!I:I))</f>
      </c>
      <c r="J83" s="57">
        <f>IF(SUMIF('[1]FB ÖN'!$C:$C,$B83,'[1]FB ÖN'!J:J)=0,"",SUMIF('[1]FB ÖN'!$C:$C,$B83,'[1]FB ÖN'!J:J))</f>
      </c>
      <c r="K83" s="57">
        <f>IF(SUMIF('[1]FB ÖN'!$C:$C,$B83,'[1]FB ÖN'!K:K)=0,"",SUMIF('[1]FB ÖN'!$C:$C,$B83,'[1]FB ÖN'!K:K))</f>
      </c>
      <c r="L83" s="58">
        <f t="shared" si="4"/>
        <v>0</v>
      </c>
      <c r="M83" s="57">
        <f>IF(B83=18010-0,'Bevételek funkció szerint'!Q154,'Kiadások funkció szerint'!M83-'Bevételek funkció szerint'!L83)+'Kiadások funkció szerint'!N83</f>
        <v>2283420</v>
      </c>
      <c r="N83" s="57">
        <f>IF(SUMIF('[1]FB ÖN'!$C:$C,$B83,'[1]FB ÖN'!N:N)=0,"",SUMIF('[1]FB ÖN'!$C:$C,$B83,'[1]FB ÖN'!N:N))</f>
      </c>
      <c r="O83" s="57">
        <f>IF(SUMIF('[1]FB ÖN'!$C:$C,$B83,'[1]FB ÖN'!N:N)=0,"",SUMIF('[1]FB ÖN'!$C:$C,$B83,'[1]FB ÖN'!N:N))</f>
      </c>
      <c r="P83" s="57">
        <f>IF(SUMIF('[1]FB ÖN'!$C:$C,$B83,'[1]FB ÖN'!O:O)=0,"",SUMIF('[1]FB ÖN'!$C:$C,$B83,'[1]FB ÖN'!O:O))</f>
      </c>
      <c r="Q83" s="58">
        <f t="shared" si="5"/>
        <v>2283420</v>
      </c>
      <c r="R83" s="58">
        <f t="shared" si="6"/>
        <v>2283420</v>
      </c>
      <c r="S83" s="59"/>
      <c r="T83" s="57">
        <f>'Kiadások funkció szerint'!U83</f>
        <v>0</v>
      </c>
      <c r="U83" s="57">
        <f>'Kiadások funkció szerint'!V83</f>
        <v>2283420</v>
      </c>
      <c r="V83" s="57">
        <f>'Kiadások funkció szerint'!W83</f>
        <v>0</v>
      </c>
      <c r="Y83" s="167">
        <f t="shared" si="7"/>
        <v>0</v>
      </c>
    </row>
    <row r="84" spans="1:25" ht="15">
      <c r="A84" s="87" t="s">
        <v>408</v>
      </c>
      <c r="B84" s="129" t="str">
        <f>'Kiadások funkció szerint'!B84</f>
        <v>104051-0</v>
      </c>
      <c r="C84" s="129" t="str">
        <f>'Kiadások funkció szerint'!C84</f>
        <v>Gyermekvédelmi pénzbeli és természetbeni ellátások</v>
      </c>
      <c r="D84" s="49"/>
      <c r="E84" s="57">
        <f>IF(SUMIF('[1]FB ÖN'!$C:$C,$B84,'[1]FB ÖN'!E:E)=0,"",SUMIF('[1]FB ÖN'!$C:$C,$B84,'[1]FB ÖN'!E:E))</f>
      </c>
      <c r="F84" s="57">
        <f>IF(SUMIF('[1]FB ÖN'!$C:$C,$B84,'[1]FB ÖN'!F:F)=0,"",SUMIF('[1]FB ÖN'!$C:$C,$B84,'[1]FB ÖN'!F:F))</f>
      </c>
      <c r="G84" s="57">
        <f>IF(SUMIF('[1]FB ÖN'!$C:$C,$B84,'[1]FB ÖN'!G:G)=0,"",SUMIF('[1]FB ÖN'!$C:$C,$B84,'[1]FB ÖN'!G:G))</f>
      </c>
      <c r="H84" s="57">
        <f>IF(SUMIF('[1]FB ÖN'!$C:$C,$B84,'[1]FB ÖN'!H:H)=0,"",SUMIF('[1]FB ÖN'!$C:$C,$B84,'[1]FB ÖN'!H:H))</f>
      </c>
      <c r="I84" s="57">
        <f>IF(SUMIF('[1]FB ÖN'!$C:$C,$B84,'[1]FB ÖN'!I:I)=0,"",SUMIF('[1]FB ÖN'!$C:$C,$B84,'[1]FB ÖN'!I:I))</f>
      </c>
      <c r="J84" s="57">
        <f>IF(SUMIF('[1]FB ÖN'!$C:$C,$B84,'[1]FB ÖN'!J:J)=0,"",SUMIF('[1]FB ÖN'!$C:$C,$B84,'[1]FB ÖN'!J:J))</f>
      </c>
      <c r="K84" s="57">
        <f>IF(SUMIF('[1]FB ÖN'!$C:$C,$B84,'[1]FB ÖN'!K:K)=0,"",SUMIF('[1]FB ÖN'!$C:$C,$B84,'[1]FB ÖN'!K:K))</f>
      </c>
      <c r="L84" s="58">
        <f t="shared" si="4"/>
        <v>0</v>
      </c>
      <c r="M84" s="57">
        <f>IF(B84=18010-0,'Bevételek funkció szerint'!Q155,'Kiadások funkció szerint'!M84-'Bevételek funkció szerint'!L84)+'Kiadások funkció szerint'!N84</f>
        <v>0</v>
      </c>
      <c r="N84" s="57">
        <f>IF(SUMIF('[1]FB ÖN'!$C:$C,$B84,'[1]FB ÖN'!N:N)=0,"",SUMIF('[1]FB ÖN'!$C:$C,$B84,'[1]FB ÖN'!N:N))</f>
      </c>
      <c r="O84" s="57">
        <f>IF(SUMIF('[1]FB ÖN'!$C:$C,$B84,'[1]FB ÖN'!N:N)=0,"",SUMIF('[1]FB ÖN'!$C:$C,$B84,'[1]FB ÖN'!N:N))</f>
      </c>
      <c r="P84" s="57">
        <f>IF(SUMIF('[1]FB ÖN'!$C:$C,$B84,'[1]FB ÖN'!O:O)=0,"",SUMIF('[1]FB ÖN'!$C:$C,$B84,'[1]FB ÖN'!O:O))</f>
      </c>
      <c r="Q84" s="58">
        <f t="shared" si="5"/>
        <v>0</v>
      </c>
      <c r="R84" s="58">
        <f t="shared" si="6"/>
        <v>0</v>
      </c>
      <c r="S84" s="59"/>
      <c r="T84" s="57">
        <f>'Kiadások funkció szerint'!U84</f>
        <v>0</v>
      </c>
      <c r="U84" s="57">
        <f>'Kiadások funkció szerint'!V84</f>
        <v>0</v>
      </c>
      <c r="V84" s="57">
        <f>'Kiadások funkció szerint'!W84</f>
        <v>0</v>
      </c>
      <c r="Y84" s="167">
        <f t="shared" si="7"/>
        <v>0</v>
      </c>
    </row>
    <row r="85" spans="1:25" ht="15">
      <c r="A85" s="87" t="s">
        <v>409</v>
      </c>
      <c r="B85" s="129" t="str">
        <f>'Kiadások funkció szerint'!B85</f>
        <v>106010-55</v>
      </c>
      <c r="C85" s="129" t="str">
        <f>'Kiadások funkció szerint'!C85</f>
        <v>Vésztői út - Lakóingatlan szociális célú bérbeadása</v>
      </c>
      <c r="D85" s="49"/>
      <c r="E85" s="57">
        <f>IF(SUMIF('[1]FB ÖN'!$C:$C,$B85,'[1]FB ÖN'!E:E)=0,"",SUMIF('[1]FB ÖN'!$C:$C,$B85,'[1]FB ÖN'!E:E))</f>
      </c>
      <c r="F85" s="57">
        <f>IF(SUMIF('[1]FB ÖN'!$C:$C,$B85,'[1]FB ÖN'!F:F)=0,"",SUMIF('[1]FB ÖN'!$C:$C,$B85,'[1]FB ÖN'!F:F))</f>
      </c>
      <c r="G85" s="57">
        <f>IF(SUMIF('[1]FB ÖN'!$C:$C,$B85,'[1]FB ÖN'!G:G)=0,"",SUMIF('[1]FB ÖN'!$C:$C,$B85,'[1]FB ÖN'!G:G))</f>
      </c>
      <c r="H85" s="57">
        <v>1257630</v>
      </c>
      <c r="I85" s="57">
        <f>IF(SUMIF('[1]FB ÖN'!$C:$C,$B85,'[1]FB ÖN'!I:I)=0,"",SUMIF('[1]FB ÖN'!$C:$C,$B85,'[1]FB ÖN'!I:I))</f>
      </c>
      <c r="J85" s="57">
        <f>IF(SUMIF('[1]FB ÖN'!$C:$C,$B85,'[1]FB ÖN'!J:J)=0,"",SUMIF('[1]FB ÖN'!$C:$C,$B85,'[1]FB ÖN'!J:J))</f>
      </c>
      <c r="K85" s="57">
        <f>IF(SUMIF('[1]FB ÖN'!$C:$C,$B85,'[1]FB ÖN'!K:K)=0,"",SUMIF('[1]FB ÖN'!$C:$C,$B85,'[1]FB ÖN'!K:K))</f>
      </c>
      <c r="L85" s="58">
        <f t="shared" si="4"/>
        <v>1257630</v>
      </c>
      <c r="M85" s="57">
        <f>IF(B85=18010-0,'Bevételek funkció szerint'!Q156,'Kiadások funkció szerint'!M85-'Bevételek funkció szerint'!L85)+'Kiadások funkció szerint'!N85</f>
        <v>2877278</v>
      </c>
      <c r="N85" s="57">
        <f>IF(SUMIF('[1]FB ÖN'!$C:$C,$B85,'[1]FB ÖN'!N:N)=0,"",SUMIF('[1]FB ÖN'!$C:$C,$B85,'[1]FB ÖN'!N:N))</f>
      </c>
      <c r="O85" s="57">
        <f>IF(SUMIF('[1]FB ÖN'!$C:$C,$B85,'[1]FB ÖN'!N:N)=0,"",SUMIF('[1]FB ÖN'!$C:$C,$B85,'[1]FB ÖN'!N:N))</f>
      </c>
      <c r="P85" s="57">
        <f>IF(SUMIF('[1]FB ÖN'!$C:$C,$B85,'[1]FB ÖN'!O:O)=0,"",SUMIF('[1]FB ÖN'!$C:$C,$B85,'[1]FB ÖN'!O:O))</f>
      </c>
      <c r="Q85" s="58">
        <f t="shared" si="5"/>
        <v>2877278</v>
      </c>
      <c r="R85" s="58">
        <f t="shared" si="6"/>
        <v>4134908</v>
      </c>
      <c r="S85" s="59"/>
      <c r="T85" s="57">
        <f>'Kiadások funkció szerint'!U85</f>
        <v>0</v>
      </c>
      <c r="U85" s="57">
        <f>'Kiadások funkció szerint'!V85</f>
        <v>4134908</v>
      </c>
      <c r="V85" s="57">
        <f>'Kiadások funkció szerint'!W85</f>
        <v>0</v>
      </c>
      <c r="Y85" s="167">
        <f t="shared" si="7"/>
        <v>0</v>
      </c>
    </row>
    <row r="86" spans="1:25" s="128" customFormat="1" ht="15">
      <c r="A86" s="87"/>
      <c r="B86" s="123" t="s">
        <v>357</v>
      </c>
      <c r="C86" s="124"/>
      <c r="D86" s="90"/>
      <c r="E86" s="126">
        <f>SUM(E7:E85)</f>
        <v>962400231</v>
      </c>
      <c r="F86" s="126">
        <f aca="true" t="shared" si="8" ref="F86:T86">SUM(F7:F85)</f>
        <v>120490155</v>
      </c>
      <c r="G86" s="126">
        <f t="shared" si="8"/>
        <v>8316431</v>
      </c>
      <c r="H86" s="126">
        <f t="shared" si="8"/>
        <v>88814372</v>
      </c>
      <c r="I86" s="126">
        <f t="shared" si="8"/>
        <v>98065863</v>
      </c>
      <c r="J86" s="126">
        <f t="shared" si="8"/>
        <v>60000</v>
      </c>
      <c r="K86" s="126">
        <f t="shared" si="8"/>
        <v>0</v>
      </c>
      <c r="L86" s="126">
        <f t="shared" si="8"/>
        <v>1278147052</v>
      </c>
      <c r="M86" s="126">
        <f t="shared" si="8"/>
        <v>1588297904</v>
      </c>
      <c r="N86" s="126">
        <f t="shared" si="8"/>
        <v>0</v>
      </c>
      <c r="O86" s="126">
        <f t="shared" si="8"/>
        <v>0</v>
      </c>
      <c r="P86" s="126">
        <f t="shared" si="8"/>
        <v>0</v>
      </c>
      <c r="Q86" s="126">
        <f t="shared" si="8"/>
        <v>1588297904</v>
      </c>
      <c r="R86" s="126">
        <f t="shared" si="8"/>
        <v>2866444956</v>
      </c>
      <c r="S86" s="127"/>
      <c r="T86" s="126">
        <f t="shared" si="8"/>
        <v>0</v>
      </c>
      <c r="U86" s="126">
        <f>SUM(U7:U85)</f>
        <v>2274274399</v>
      </c>
      <c r="V86" s="126">
        <f>SUM(V7:V85)</f>
        <v>592170557</v>
      </c>
      <c r="Y86" s="167">
        <f t="shared" si="7"/>
        <v>0</v>
      </c>
    </row>
    <row r="87" spans="1:25" ht="15">
      <c r="A87" s="114"/>
      <c r="B87" s="115"/>
      <c r="C87" s="116"/>
      <c r="D87" s="117"/>
      <c r="E87" s="121"/>
      <c r="F87" s="121"/>
      <c r="G87" s="121"/>
      <c r="H87" s="121"/>
      <c r="I87" s="121"/>
      <c r="J87" s="121"/>
      <c r="K87" s="121"/>
      <c r="L87" s="119" t="s">
        <v>759</v>
      </c>
      <c r="M87" s="166"/>
      <c r="N87" s="121"/>
      <c r="O87" s="121"/>
      <c r="P87" s="121"/>
      <c r="Q87" s="122"/>
      <c r="R87" s="122"/>
      <c r="S87" s="121"/>
      <c r="T87" s="121"/>
      <c r="U87" s="121"/>
      <c r="V87" s="121"/>
      <c r="Y87" s="167">
        <f t="shared" si="7"/>
        <v>0</v>
      </c>
    </row>
    <row r="88" spans="1:25" ht="15">
      <c r="A88" s="49"/>
      <c r="B88" s="49"/>
      <c r="C88" s="205" t="s">
        <v>330</v>
      </c>
      <c r="D88" s="205"/>
      <c r="E88" s="205"/>
      <c r="F88" s="92"/>
      <c r="G88" s="92"/>
      <c r="H88" s="92"/>
      <c r="I88" s="92"/>
      <c r="J88" s="92"/>
      <c r="K88" s="92"/>
      <c r="L88" s="93"/>
      <c r="M88" s="92"/>
      <c r="N88" s="92"/>
      <c r="O88" s="92"/>
      <c r="P88" s="92"/>
      <c r="Q88" s="93"/>
      <c r="R88" s="93"/>
      <c r="S88" s="92"/>
      <c r="T88" s="92"/>
      <c r="U88" s="92"/>
      <c r="V88" s="92"/>
      <c r="Y88" s="167">
        <f t="shared" si="7"/>
        <v>0</v>
      </c>
    </row>
    <row r="89" spans="1:25" ht="15">
      <c r="A89" s="49"/>
      <c r="B89" s="49"/>
      <c r="C89" s="49"/>
      <c r="D89" s="49"/>
      <c r="E89" s="92"/>
      <c r="F89" s="92"/>
      <c r="G89" s="92"/>
      <c r="H89" s="92"/>
      <c r="I89" s="94" t="s">
        <v>331</v>
      </c>
      <c r="J89" s="92"/>
      <c r="K89" s="92"/>
      <c r="L89" s="93" t="str">
        <f>L2</f>
        <v>Mezőberény Város Önkormányzata külön</v>
      </c>
      <c r="M89" s="92"/>
      <c r="N89" s="92"/>
      <c r="O89" s="92"/>
      <c r="P89" s="59" t="str">
        <f>P2</f>
        <v>Teljesítés</v>
      </c>
      <c r="Q89" s="93"/>
      <c r="R89" s="93"/>
      <c r="T89" s="92"/>
      <c r="U89" s="92"/>
      <c r="V89" s="160" t="s">
        <v>414</v>
      </c>
      <c r="Y89" s="167">
        <f t="shared" si="7"/>
        <v>0</v>
      </c>
    </row>
    <row r="90" spans="1:256" ht="15">
      <c r="A90" s="49" t="s">
        <v>610</v>
      </c>
      <c r="C90" s="49"/>
      <c r="D90" s="49"/>
      <c r="E90" s="49"/>
      <c r="F90" s="49"/>
      <c r="G90" s="49"/>
      <c r="H90" s="49"/>
      <c r="I90" s="49"/>
      <c r="J90" s="49" t="str">
        <f>J3</f>
        <v>2019.</v>
      </c>
      <c r="K90" s="49"/>
      <c r="L90" s="90"/>
      <c r="M90" s="49"/>
      <c r="N90" s="49"/>
      <c r="O90" s="49"/>
      <c r="P90" s="49"/>
      <c r="Q90" s="90"/>
      <c r="R90" s="90"/>
      <c r="S90" s="49"/>
      <c r="T90" s="49"/>
      <c r="U90" s="49"/>
      <c r="V90" s="49"/>
      <c r="W90" s="45"/>
      <c r="X90" s="45"/>
      <c r="Y90" s="167">
        <f t="shared" si="7"/>
        <v>0</v>
      </c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  <c r="IV90" s="45"/>
    </row>
    <row r="91" spans="1:25" ht="15">
      <c r="A91" s="49"/>
      <c r="B91" s="49"/>
      <c r="C91" s="49"/>
      <c r="D91" s="49"/>
      <c r="E91" s="92"/>
      <c r="F91" s="92"/>
      <c r="G91" s="92"/>
      <c r="H91" s="92"/>
      <c r="I91" s="92"/>
      <c r="J91" s="92"/>
      <c r="K91" s="92"/>
      <c r="L91" s="93"/>
      <c r="M91" s="92"/>
      <c r="N91" s="92"/>
      <c r="O91" s="92"/>
      <c r="P91" s="92"/>
      <c r="Q91" s="93"/>
      <c r="R91" s="93"/>
      <c r="S91" s="92"/>
      <c r="T91" s="92"/>
      <c r="U91" s="92"/>
      <c r="V91" s="92"/>
      <c r="Y91" s="167">
        <f t="shared" si="7"/>
        <v>0</v>
      </c>
    </row>
    <row r="92" spans="1:25" ht="14.25" customHeight="1">
      <c r="A92" s="196" t="s">
        <v>332</v>
      </c>
      <c r="B92" s="199" t="s">
        <v>333</v>
      </c>
      <c r="C92" s="199"/>
      <c r="D92" s="49"/>
      <c r="E92" s="199" t="s">
        <v>113</v>
      </c>
      <c r="F92" s="199"/>
      <c r="G92" s="199"/>
      <c r="H92" s="199"/>
      <c r="I92" s="199"/>
      <c r="J92" s="199"/>
      <c r="K92" s="199"/>
      <c r="L92" s="199"/>
      <c r="M92" s="200" t="s">
        <v>296</v>
      </c>
      <c r="N92" s="200"/>
      <c r="O92" s="200"/>
      <c r="P92" s="200"/>
      <c r="Q92" s="200"/>
      <c r="R92" s="201" t="s">
        <v>334</v>
      </c>
      <c r="S92" s="49"/>
      <c r="T92" s="202" t="s">
        <v>0</v>
      </c>
      <c r="U92" s="203"/>
      <c r="V92" s="204"/>
      <c r="Y92" s="167" t="e">
        <f t="shared" si="7"/>
        <v>#VALUE!</v>
      </c>
    </row>
    <row r="93" spans="1:25" ht="92.25" customHeight="1">
      <c r="A93" s="197"/>
      <c r="B93" s="85" t="s">
        <v>335</v>
      </c>
      <c r="C93" s="85" t="s">
        <v>336</v>
      </c>
      <c r="D93" s="53"/>
      <c r="E93" s="51" t="s">
        <v>115</v>
      </c>
      <c r="F93" s="51" t="s">
        <v>747</v>
      </c>
      <c r="G93" s="51" t="s">
        <v>158</v>
      </c>
      <c r="H93" s="51" t="s">
        <v>211</v>
      </c>
      <c r="I93" s="51" t="s">
        <v>580</v>
      </c>
      <c r="J93" s="51" t="s">
        <v>748</v>
      </c>
      <c r="K93" s="51" t="s">
        <v>276</v>
      </c>
      <c r="L93" s="85" t="s">
        <v>294</v>
      </c>
      <c r="M93" s="51" t="s">
        <v>583</v>
      </c>
      <c r="N93" s="51" t="s">
        <v>581</v>
      </c>
      <c r="O93" s="52" t="s">
        <v>322</v>
      </c>
      <c r="P93" s="52" t="s">
        <v>582</v>
      </c>
      <c r="Q93" s="85" t="s">
        <v>612</v>
      </c>
      <c r="R93" s="201"/>
      <c r="S93" s="53"/>
      <c r="T93" s="54" t="s">
        <v>14</v>
      </c>
      <c r="U93" s="54" t="s">
        <v>15</v>
      </c>
      <c r="V93" s="54" t="s">
        <v>16</v>
      </c>
      <c r="Y93" s="167">
        <f t="shared" si="7"/>
        <v>0</v>
      </c>
    </row>
    <row r="94" spans="1:25" ht="15">
      <c r="A94" s="87"/>
      <c r="B94" s="55"/>
      <c r="C94" s="56"/>
      <c r="D94" s="49"/>
      <c r="E94" s="57"/>
      <c r="F94" s="57"/>
      <c r="G94" s="57"/>
      <c r="H94" s="57"/>
      <c r="I94" s="57"/>
      <c r="J94" s="57"/>
      <c r="K94" s="57"/>
      <c r="L94" s="58"/>
      <c r="M94" s="57"/>
      <c r="N94" s="57"/>
      <c r="O94" s="57"/>
      <c r="P94" s="57"/>
      <c r="Q94" s="58"/>
      <c r="R94" s="58"/>
      <c r="S94" s="59"/>
      <c r="T94" s="57"/>
      <c r="U94" s="57"/>
      <c r="V94" s="57"/>
      <c r="Y94" s="167">
        <f t="shared" si="7"/>
        <v>0</v>
      </c>
    </row>
    <row r="95" spans="1:25" ht="15">
      <c r="A95" s="87"/>
      <c r="B95" s="123" t="s">
        <v>611</v>
      </c>
      <c r="C95" s="56"/>
      <c r="D95" s="49"/>
      <c r="E95" s="57">
        <f>E86</f>
        <v>962400231</v>
      </c>
      <c r="F95" s="57">
        <f aca="true" t="shared" si="9" ref="F95:V95">F86</f>
        <v>120490155</v>
      </c>
      <c r="G95" s="57">
        <f t="shared" si="9"/>
        <v>8316431</v>
      </c>
      <c r="H95" s="57">
        <f t="shared" si="9"/>
        <v>88814372</v>
      </c>
      <c r="I95" s="57">
        <f t="shared" si="9"/>
        <v>98065863</v>
      </c>
      <c r="J95" s="57">
        <f t="shared" si="9"/>
        <v>60000</v>
      </c>
      <c r="K95" s="57">
        <f t="shared" si="9"/>
        <v>0</v>
      </c>
      <c r="L95" s="57">
        <f t="shared" si="9"/>
        <v>1278147052</v>
      </c>
      <c r="M95" s="57">
        <f t="shared" si="9"/>
        <v>1588297904</v>
      </c>
      <c r="N95" s="57">
        <f t="shared" si="9"/>
        <v>0</v>
      </c>
      <c r="O95" s="57">
        <f t="shared" si="9"/>
        <v>0</v>
      </c>
      <c r="P95" s="57">
        <f t="shared" si="9"/>
        <v>0</v>
      </c>
      <c r="Q95" s="57">
        <f t="shared" si="9"/>
        <v>1588297904</v>
      </c>
      <c r="R95" s="57">
        <f t="shared" si="9"/>
        <v>2866444956</v>
      </c>
      <c r="S95" s="59"/>
      <c r="T95" s="57">
        <f t="shared" si="9"/>
        <v>0</v>
      </c>
      <c r="U95" s="57">
        <f t="shared" si="9"/>
        <v>2274274399</v>
      </c>
      <c r="V95" s="57">
        <f t="shared" si="9"/>
        <v>592170557</v>
      </c>
      <c r="Y95" s="167">
        <f t="shared" si="7"/>
        <v>0</v>
      </c>
    </row>
    <row r="96" spans="1:25" ht="15">
      <c r="A96" s="87" t="s">
        <v>410</v>
      </c>
      <c r="B96" s="129" t="str">
        <f>'Kiadások funkció szerint'!B96</f>
        <v>106010-93</v>
      </c>
      <c r="C96" s="129" t="str">
        <f>'Kiadások funkció szerint'!C96</f>
        <v>Szétszórt lakás szociális célú bérbeadása - Lakóingatlan szociális célú bérbeadása</v>
      </c>
      <c r="D96" s="49"/>
      <c r="E96" s="57">
        <f>IF(SUMIF('[1]FB ÖN'!$C:$C,$B96,'[1]FB ÖN'!E:E)=0,"",SUMIF('[1]FB ÖN'!$C:$C,$B96,'[1]FB ÖN'!E:E))</f>
      </c>
      <c r="F96" s="57">
        <f>IF(SUMIF('[1]FB ÖN'!$C:$C,$B96,'[1]FB ÖN'!F:F)=0,"",SUMIF('[1]FB ÖN'!$C:$C,$B96,'[1]FB ÖN'!F:F))</f>
      </c>
      <c r="G96" s="57">
        <f>IF(SUMIF('[1]FB ÖN'!$C:$C,$B96,'[1]FB ÖN'!G:G)=0,"",SUMIF('[1]FB ÖN'!$C:$C,$B96,'[1]FB ÖN'!G:G))</f>
      </c>
      <c r="H96" s="57">
        <v>1036807</v>
      </c>
      <c r="I96" s="57">
        <f>IF(SUMIF('[1]FB ÖN'!$C:$C,$B96,'[1]FB ÖN'!I:I)=0,"",SUMIF('[1]FB ÖN'!$C:$C,$B96,'[1]FB ÖN'!I:I))</f>
      </c>
      <c r="J96" s="57">
        <f>IF(SUMIF('[1]FB ÖN'!$C:$C,$B96,'[1]FB ÖN'!J:J)=0,"",SUMIF('[1]FB ÖN'!$C:$C,$B96,'[1]FB ÖN'!J:J))</f>
      </c>
      <c r="K96" s="57">
        <f>IF(SUMIF('[1]FB ÖN'!$C:$C,$B96,'[1]FB ÖN'!K:K)=0,"",SUMIF('[1]FB ÖN'!$C:$C,$B96,'[1]FB ÖN'!K:K))</f>
      </c>
      <c r="L96" s="58">
        <f t="shared" si="4"/>
        <v>1036807</v>
      </c>
      <c r="M96" s="57">
        <f>IF(B96=18010-0,'Bevételek funkció szerint'!Q167,'Kiadások funkció szerint'!M96-'Bevételek funkció szerint'!L96)+'Kiadások funkció szerint'!N96</f>
        <v>-827095</v>
      </c>
      <c r="N96" s="57">
        <f>IF(SUMIF('[1]FB ÖN'!$C:$C,$B96,'[1]FB ÖN'!N:N)=0,"",SUMIF('[1]FB ÖN'!$C:$C,$B96,'[1]FB ÖN'!N:N))</f>
      </c>
      <c r="O96" s="57">
        <f>IF(SUMIF('[1]FB ÖN'!$C:$C,$B96,'[1]FB ÖN'!N:N)=0,"",SUMIF('[1]FB ÖN'!$C:$C,$B96,'[1]FB ÖN'!N:N))</f>
      </c>
      <c r="P96" s="57">
        <f>IF(SUMIF('[1]FB ÖN'!$C:$C,$B96,'[1]FB ÖN'!O:O)=0,"",SUMIF('[1]FB ÖN'!$C:$C,$B96,'[1]FB ÖN'!O:O))</f>
      </c>
      <c r="Q96" s="58">
        <f t="shared" si="5"/>
        <v>-827095</v>
      </c>
      <c r="R96" s="58">
        <f t="shared" si="6"/>
        <v>209712</v>
      </c>
      <c r="S96" s="59"/>
      <c r="T96" s="57">
        <f>'Kiadások funkció szerint'!U96</f>
        <v>0</v>
      </c>
      <c r="U96" s="57">
        <f>'Kiadások funkció szerint'!V96</f>
        <v>209712</v>
      </c>
      <c r="V96" s="57">
        <f>'Kiadások funkció szerint'!W96</f>
        <v>0</v>
      </c>
      <c r="Y96" s="167">
        <f t="shared" si="7"/>
        <v>0</v>
      </c>
    </row>
    <row r="97" spans="1:25" ht="15">
      <c r="A97" s="87" t="s">
        <v>519</v>
      </c>
      <c r="B97" s="129" t="str">
        <f>'Kiadások funkció szerint'!B97</f>
        <v>107060-1</v>
      </c>
      <c r="C97" s="129" t="str">
        <f>'Kiadások funkció szerint'!C97</f>
        <v>Egyéb szociális pénzbeli és természetbeni ellátások - rendkívüli települési támogatás</v>
      </c>
      <c r="D97" s="49"/>
      <c r="E97" s="57">
        <f>IF(SUMIF('[1]FB ÖN'!$C:$C,$B97,'[1]FB ÖN'!E:E)=0,"",SUMIF('[1]FB ÖN'!$C:$C,$B97,'[1]FB ÖN'!E:E))</f>
      </c>
      <c r="F97" s="57">
        <f>IF(SUMIF('[1]FB ÖN'!$C:$C,$B97,'[1]FB ÖN'!F:F)=0,"",SUMIF('[1]FB ÖN'!$C:$C,$B97,'[1]FB ÖN'!F:F))</f>
      </c>
      <c r="G97" s="57">
        <f>IF(SUMIF('[1]FB ÖN'!$C:$C,$B97,'[1]FB ÖN'!G:G)=0,"",SUMIF('[1]FB ÖN'!$C:$C,$B97,'[1]FB ÖN'!G:G))</f>
      </c>
      <c r="H97" s="57">
        <f>IF(SUMIF('[1]FB ÖN'!$C:$C,$B97,'[1]FB ÖN'!H:H)=0,"",SUMIF('[1]FB ÖN'!$C:$C,$B97,'[1]FB ÖN'!H:H))</f>
      </c>
      <c r="I97" s="57">
        <f>IF(SUMIF('[1]FB ÖN'!$C:$C,$B97,'[1]FB ÖN'!I:I)=0,"",SUMIF('[1]FB ÖN'!$C:$C,$B97,'[1]FB ÖN'!I:I))</f>
      </c>
      <c r="J97" s="57">
        <f>IF(SUMIF('[1]FB ÖN'!$C:$C,$B97,'[1]FB ÖN'!J:J)=0,"",SUMIF('[1]FB ÖN'!$C:$C,$B97,'[1]FB ÖN'!J:J))</f>
      </c>
      <c r="K97" s="57">
        <f>IF(SUMIF('[1]FB ÖN'!$C:$C,$B97,'[1]FB ÖN'!K:K)=0,"",SUMIF('[1]FB ÖN'!$C:$C,$B97,'[1]FB ÖN'!K:K))</f>
      </c>
      <c r="L97" s="58">
        <f t="shared" si="4"/>
        <v>0</v>
      </c>
      <c r="M97" s="57">
        <f>IF(B97=18010-0,'Bevételek funkció szerint'!Q168,'Kiadások funkció szerint'!M97-'Bevételek funkció szerint'!L97)+'Kiadások funkció szerint'!N97</f>
        <v>20407602</v>
      </c>
      <c r="N97" s="57">
        <f>IF(SUMIF('[1]FB ÖN'!$C:$C,$B97,'[1]FB ÖN'!N:N)=0,"",SUMIF('[1]FB ÖN'!$C:$C,$B97,'[1]FB ÖN'!N:N))</f>
      </c>
      <c r="O97" s="57">
        <f>IF(SUMIF('[1]FB ÖN'!$C:$C,$B97,'[1]FB ÖN'!N:N)=0,"",SUMIF('[1]FB ÖN'!$C:$C,$B97,'[1]FB ÖN'!N:N))</f>
      </c>
      <c r="P97" s="57">
        <f>IF(SUMIF('[1]FB ÖN'!$C:$C,$B97,'[1]FB ÖN'!O:O)=0,"",SUMIF('[1]FB ÖN'!$C:$C,$B97,'[1]FB ÖN'!O:O))</f>
      </c>
      <c r="Q97" s="58">
        <f t="shared" si="5"/>
        <v>20407602</v>
      </c>
      <c r="R97" s="58">
        <f t="shared" si="6"/>
        <v>20407602</v>
      </c>
      <c r="S97" s="59"/>
      <c r="T97" s="57">
        <f>'Kiadások funkció szerint'!U97</f>
        <v>0</v>
      </c>
      <c r="U97" s="57">
        <f>'Kiadások funkció szerint'!V97</f>
        <v>0</v>
      </c>
      <c r="V97" s="57">
        <f>'Kiadások funkció szerint'!W97</f>
        <v>20407602</v>
      </c>
      <c r="Y97" s="167">
        <f t="shared" si="7"/>
        <v>0</v>
      </c>
    </row>
    <row r="98" spans="1:25" ht="15">
      <c r="A98" s="87" t="s">
        <v>520</v>
      </c>
      <c r="B98" s="129" t="str">
        <f>'Kiadások funkció szerint'!B98</f>
        <v>107060-2-1</v>
      </c>
      <c r="C98" s="129" t="str">
        <f>'Kiadások funkció szerint'!C98</f>
        <v>Egyéb szociális, pénzbeli és természetbeni ellátások - ápolási támogatás</v>
      </c>
      <c r="D98" s="49"/>
      <c r="E98" s="57">
        <f>IF(SUMIF('[1]FB ÖN'!$C:$C,$B98,'[1]FB ÖN'!E:E)=0,"",SUMIF('[1]FB ÖN'!$C:$C,$B98,'[1]FB ÖN'!E:E))</f>
      </c>
      <c r="F98" s="57">
        <f>IF(SUMIF('[1]FB ÖN'!$C:$C,$B98,'[1]FB ÖN'!F:F)=0,"",SUMIF('[1]FB ÖN'!$C:$C,$B98,'[1]FB ÖN'!F:F))</f>
      </c>
      <c r="G98" s="57">
        <f>IF(SUMIF('[1]FB ÖN'!$C:$C,$B98,'[1]FB ÖN'!G:G)=0,"",SUMIF('[1]FB ÖN'!$C:$C,$B98,'[1]FB ÖN'!G:G))</f>
      </c>
      <c r="H98" s="57">
        <f>IF(SUMIF('[1]FB ÖN'!$C:$C,$B98,'[1]FB ÖN'!H:H)=0,"",SUMIF('[1]FB ÖN'!$C:$C,$B98,'[1]FB ÖN'!H:H))</f>
      </c>
      <c r="I98" s="57">
        <f>IF(SUMIF('[1]FB ÖN'!$C:$C,$B98,'[1]FB ÖN'!I:I)=0,"",SUMIF('[1]FB ÖN'!$C:$C,$B98,'[1]FB ÖN'!I:I))</f>
      </c>
      <c r="J98" s="57">
        <f>IF(SUMIF('[1]FB ÖN'!$C:$C,$B98,'[1]FB ÖN'!J:J)=0,"",SUMIF('[1]FB ÖN'!$C:$C,$B98,'[1]FB ÖN'!J:J))</f>
      </c>
      <c r="K98" s="57">
        <f>IF(SUMIF('[1]FB ÖN'!$C:$C,$B98,'[1]FB ÖN'!K:K)=0,"",SUMIF('[1]FB ÖN'!$C:$C,$B98,'[1]FB ÖN'!K:K))</f>
      </c>
      <c r="L98" s="58">
        <f t="shared" si="4"/>
        <v>0</v>
      </c>
      <c r="M98" s="57">
        <f>IF(B98=18010-0,'Bevételek funkció szerint'!Q169,'Kiadások funkció szerint'!M98-'Bevételek funkció szerint'!L98)+'Kiadások funkció szerint'!N98</f>
        <v>0</v>
      </c>
      <c r="N98" s="57">
        <f>IF(SUMIF('[1]FB ÖN'!$C:$C,$B98,'[1]FB ÖN'!N:N)=0,"",SUMIF('[1]FB ÖN'!$C:$C,$B98,'[1]FB ÖN'!N:N))</f>
      </c>
      <c r="O98" s="57">
        <f>IF(SUMIF('[1]FB ÖN'!$C:$C,$B98,'[1]FB ÖN'!N:N)=0,"",SUMIF('[1]FB ÖN'!$C:$C,$B98,'[1]FB ÖN'!N:N))</f>
      </c>
      <c r="P98" s="57">
        <f>IF(SUMIF('[1]FB ÖN'!$C:$C,$B98,'[1]FB ÖN'!O:O)=0,"",SUMIF('[1]FB ÖN'!$C:$C,$B98,'[1]FB ÖN'!O:O))</f>
      </c>
      <c r="Q98" s="58">
        <f t="shared" si="5"/>
        <v>0</v>
      </c>
      <c r="R98" s="58">
        <f t="shared" si="6"/>
        <v>0</v>
      </c>
      <c r="S98" s="59"/>
      <c r="T98" s="57">
        <f>'Kiadások funkció szerint'!U98</f>
        <v>0</v>
      </c>
      <c r="U98" s="57">
        <f>'Kiadások funkció szerint'!V98</f>
        <v>0</v>
      </c>
      <c r="V98" s="57">
        <f>'Kiadások funkció szerint'!W98</f>
        <v>0</v>
      </c>
      <c r="Y98" s="167">
        <f t="shared" si="7"/>
        <v>0</v>
      </c>
    </row>
    <row r="99" spans="1:25" ht="15">
      <c r="A99" s="87" t="s">
        <v>521</v>
      </c>
      <c r="B99" s="129" t="str">
        <f>'Kiadások funkció szerint'!B99</f>
        <v>107060-2-2</v>
      </c>
      <c r="C99" s="129" t="str">
        <f>'Kiadások funkció szerint'!C99</f>
        <v>Egyéb szociális, pénzbeli és természetbeni ellátások - lakhatási támogatás</v>
      </c>
      <c r="D99" s="49"/>
      <c r="E99" s="57">
        <f>IF(SUMIF('[1]FB ÖN'!$C:$C,$B99,'[1]FB ÖN'!E:E)=0,"",SUMIF('[1]FB ÖN'!$C:$C,$B99,'[1]FB ÖN'!E:E))</f>
      </c>
      <c r="F99" s="57">
        <f>IF(SUMIF('[1]FB ÖN'!$C:$C,$B99,'[1]FB ÖN'!F:F)=0,"",SUMIF('[1]FB ÖN'!$C:$C,$B99,'[1]FB ÖN'!F:F))</f>
      </c>
      <c r="G99" s="57">
        <f>IF(SUMIF('[1]FB ÖN'!$C:$C,$B99,'[1]FB ÖN'!G:G)=0,"",SUMIF('[1]FB ÖN'!$C:$C,$B99,'[1]FB ÖN'!G:G))</f>
      </c>
      <c r="H99" s="57">
        <f>IF(SUMIF('[1]FB ÖN'!$C:$C,$B99,'[1]FB ÖN'!H:H)=0,"",SUMIF('[1]FB ÖN'!$C:$C,$B99,'[1]FB ÖN'!H:H))</f>
      </c>
      <c r="I99" s="57">
        <f>IF(SUMIF('[1]FB ÖN'!$C:$C,$B99,'[1]FB ÖN'!I:I)=0,"",SUMIF('[1]FB ÖN'!$C:$C,$B99,'[1]FB ÖN'!I:I))</f>
      </c>
      <c r="J99" s="57">
        <f>IF(SUMIF('[1]FB ÖN'!$C:$C,$B99,'[1]FB ÖN'!J:J)=0,"",SUMIF('[1]FB ÖN'!$C:$C,$B99,'[1]FB ÖN'!J:J))</f>
      </c>
      <c r="K99" s="57">
        <f>IF(SUMIF('[1]FB ÖN'!$C:$C,$B99,'[1]FB ÖN'!K:K)=0,"",SUMIF('[1]FB ÖN'!$C:$C,$B99,'[1]FB ÖN'!K:K))</f>
      </c>
      <c r="L99" s="58">
        <f t="shared" si="4"/>
        <v>0</v>
      </c>
      <c r="M99" s="57">
        <f>IF(B99=18010-0,'Bevételek funkció szerint'!Q170,'Kiadások funkció szerint'!M99-'Bevételek funkció szerint'!L99)+'Kiadások funkció szerint'!N99</f>
        <v>6477000</v>
      </c>
      <c r="N99" s="57">
        <f>IF(SUMIF('[1]FB ÖN'!$C:$C,$B99,'[1]FB ÖN'!N:N)=0,"",SUMIF('[1]FB ÖN'!$C:$C,$B99,'[1]FB ÖN'!N:N))</f>
      </c>
      <c r="O99" s="57">
        <f>IF(SUMIF('[1]FB ÖN'!$C:$C,$B99,'[1]FB ÖN'!N:N)=0,"",SUMIF('[1]FB ÖN'!$C:$C,$B99,'[1]FB ÖN'!N:N))</f>
      </c>
      <c r="P99" s="57">
        <f>IF(SUMIF('[1]FB ÖN'!$C:$C,$B99,'[1]FB ÖN'!O:O)=0,"",SUMIF('[1]FB ÖN'!$C:$C,$B99,'[1]FB ÖN'!O:O))</f>
      </c>
      <c r="Q99" s="58">
        <f t="shared" si="5"/>
        <v>6477000</v>
      </c>
      <c r="R99" s="58">
        <f t="shared" si="6"/>
        <v>6477000</v>
      </c>
      <c r="S99" s="59"/>
      <c r="T99" s="57">
        <f>'Kiadások funkció szerint'!U99</f>
        <v>0</v>
      </c>
      <c r="U99" s="57">
        <f>'Kiadások funkció szerint'!V99</f>
        <v>0</v>
      </c>
      <c r="V99" s="57">
        <f>'Kiadások funkció szerint'!W99</f>
        <v>6477000</v>
      </c>
      <c r="Y99" s="167">
        <f t="shared" si="7"/>
        <v>0</v>
      </c>
    </row>
    <row r="100" spans="1:25" ht="15">
      <c r="A100" s="87" t="s">
        <v>522</v>
      </c>
      <c r="B100" s="129" t="str">
        <f>'Kiadások funkció szerint'!B100</f>
        <v>107060-2-3</v>
      </c>
      <c r="C100" s="129" t="str">
        <f>'Kiadások funkció szerint'!C100</f>
        <v>Egyéb szociális, pénzbeli és természetbeni ellátások - szociális tűzifa</v>
      </c>
      <c r="D100" s="49"/>
      <c r="E100" s="57">
        <f>IF(SUMIF('[1]FB ÖN'!$C:$C,$B100,'[1]FB ÖN'!E:E)=0,"",SUMIF('[1]FB ÖN'!$C:$C,$B100,'[1]FB ÖN'!E:E))</f>
      </c>
      <c r="F100" s="57">
        <f>IF(SUMIF('[1]FB ÖN'!$C:$C,$B100,'[1]FB ÖN'!F:F)=0,"",SUMIF('[1]FB ÖN'!$C:$C,$B100,'[1]FB ÖN'!F:F))</f>
      </c>
      <c r="G100" s="57">
        <f>IF(SUMIF('[1]FB ÖN'!$C:$C,$B100,'[1]FB ÖN'!G:G)=0,"",SUMIF('[1]FB ÖN'!$C:$C,$B100,'[1]FB ÖN'!G:G))</f>
      </c>
      <c r="H100" s="57">
        <f>IF(SUMIF('[1]FB ÖN'!$C:$C,$B100,'[1]FB ÖN'!H:H)=0,"",SUMIF('[1]FB ÖN'!$C:$C,$B100,'[1]FB ÖN'!H:H))</f>
      </c>
      <c r="I100" s="57">
        <f>IF(SUMIF('[1]FB ÖN'!$C:$C,$B100,'[1]FB ÖN'!I:I)=0,"",SUMIF('[1]FB ÖN'!$C:$C,$B100,'[1]FB ÖN'!I:I))</f>
      </c>
      <c r="J100" s="57">
        <f>IF(SUMIF('[1]FB ÖN'!$C:$C,$B100,'[1]FB ÖN'!J:J)=0,"",SUMIF('[1]FB ÖN'!$C:$C,$B100,'[1]FB ÖN'!J:J))</f>
      </c>
      <c r="K100" s="57">
        <f>IF(SUMIF('[1]FB ÖN'!$C:$C,$B100,'[1]FB ÖN'!K:K)=0,"",SUMIF('[1]FB ÖN'!$C:$C,$B100,'[1]FB ÖN'!K:K))</f>
      </c>
      <c r="L100" s="58">
        <f aca="true" t="shared" si="10" ref="L100:L108">SUM(E100:K100)</f>
        <v>0</v>
      </c>
      <c r="M100" s="57">
        <f>IF(B100=18010-0,'Bevételek funkció szerint'!Q171,'Kiadások funkció szerint'!M100-'Bevételek funkció szerint'!L100)+'Kiadások funkció szerint'!N100</f>
        <v>13482698</v>
      </c>
      <c r="N100" s="57">
        <f>IF(SUMIF('[1]FB ÖN'!$C:$C,$B100,'[1]FB ÖN'!N:N)=0,"",SUMIF('[1]FB ÖN'!$C:$C,$B100,'[1]FB ÖN'!N:N))</f>
      </c>
      <c r="O100" s="57">
        <f>IF(SUMIF('[1]FB ÖN'!$C:$C,$B100,'[1]FB ÖN'!N:N)=0,"",SUMIF('[1]FB ÖN'!$C:$C,$B100,'[1]FB ÖN'!N:N))</f>
      </c>
      <c r="P100" s="57">
        <f>IF(SUMIF('[1]FB ÖN'!$C:$C,$B100,'[1]FB ÖN'!O:O)=0,"",SUMIF('[1]FB ÖN'!$C:$C,$B100,'[1]FB ÖN'!O:O))</f>
      </c>
      <c r="Q100" s="58">
        <f t="shared" si="5"/>
        <v>13482698</v>
      </c>
      <c r="R100" s="58">
        <f t="shared" si="6"/>
        <v>13482698</v>
      </c>
      <c r="S100" s="59"/>
      <c r="T100" s="57">
        <f>'Kiadások funkció szerint'!U100</f>
        <v>0</v>
      </c>
      <c r="U100" s="57">
        <f>'Kiadások funkció szerint'!V100</f>
        <v>0</v>
      </c>
      <c r="V100" s="57">
        <f>'Kiadások funkció szerint'!W100</f>
        <v>13482698</v>
      </c>
      <c r="Y100" s="167">
        <f t="shared" si="7"/>
        <v>0</v>
      </c>
    </row>
    <row r="101" spans="1:25" ht="15">
      <c r="A101" s="87" t="s">
        <v>523</v>
      </c>
      <c r="B101" s="129" t="str">
        <f>'Kiadások funkció szerint'!B101</f>
        <v>107060-2-4</v>
      </c>
      <c r="C101" s="129" t="str">
        <f>'Kiadások funkció szerint'!C101</f>
        <v>Egyéb szociális, pénzbeli és természetbeni ellátások - téli rezsicsökkentés</v>
      </c>
      <c r="D101" s="49"/>
      <c r="E101" s="57">
        <f>IF(SUMIF('[1]FB ÖN'!$C:$C,$B101,'[1]FB ÖN'!E:E)=0,"",SUMIF('[1]FB ÖN'!$C:$C,$B101,'[1]FB ÖN'!E:E))</f>
      </c>
      <c r="F101" s="57">
        <f>IF(SUMIF('[1]FB ÖN'!$C:$C,$B101,'[1]FB ÖN'!F:F)=0,"",SUMIF('[1]FB ÖN'!$C:$C,$B101,'[1]FB ÖN'!F:F))</f>
      </c>
      <c r="G101" s="57">
        <f>IF(SUMIF('[1]FB ÖN'!$C:$C,$B101,'[1]FB ÖN'!G:G)=0,"",SUMIF('[1]FB ÖN'!$C:$C,$B101,'[1]FB ÖN'!G:G))</f>
      </c>
      <c r="H101" s="57">
        <f>IF(SUMIF('[1]FB ÖN'!$C:$C,$B101,'[1]FB ÖN'!H:H)=0,"",SUMIF('[1]FB ÖN'!$C:$C,$B101,'[1]FB ÖN'!H:H))</f>
      </c>
      <c r="I101" s="57">
        <f>IF(SUMIF('[1]FB ÖN'!$C:$C,$B101,'[1]FB ÖN'!I:I)=0,"",SUMIF('[1]FB ÖN'!$C:$C,$B101,'[1]FB ÖN'!I:I))</f>
      </c>
      <c r="J101" s="57">
        <f>IF(SUMIF('[1]FB ÖN'!$C:$C,$B101,'[1]FB ÖN'!J:J)=0,"",SUMIF('[1]FB ÖN'!$C:$C,$B101,'[1]FB ÖN'!J:J))</f>
      </c>
      <c r="K101" s="57">
        <f>IF(SUMIF('[1]FB ÖN'!$C:$C,$B101,'[1]FB ÖN'!K:K)=0,"",SUMIF('[1]FB ÖN'!$C:$C,$B101,'[1]FB ÖN'!K:K))</f>
      </c>
      <c r="L101" s="58">
        <f t="shared" si="10"/>
        <v>0</v>
      </c>
      <c r="M101" s="57">
        <f>IF(B101=18010-0,'Bevételek funkció szerint'!Q172,'Kiadások funkció szerint'!M101-'Bevételek funkció szerint'!L101)+'Kiadások funkció szerint'!N101</f>
        <v>4872156</v>
      </c>
      <c r="N101" s="57">
        <f>IF(SUMIF('[1]FB ÖN'!$C:$C,$B101,'[1]FB ÖN'!N:N)=0,"",SUMIF('[1]FB ÖN'!$C:$C,$B101,'[1]FB ÖN'!N:N))</f>
      </c>
      <c r="O101" s="57">
        <f>IF(SUMIF('[1]FB ÖN'!$C:$C,$B101,'[1]FB ÖN'!N:N)=0,"",SUMIF('[1]FB ÖN'!$C:$C,$B101,'[1]FB ÖN'!N:N))</f>
      </c>
      <c r="P101" s="57">
        <f>IF(SUMIF('[1]FB ÖN'!$C:$C,$B101,'[1]FB ÖN'!O:O)=0,"",SUMIF('[1]FB ÖN'!$C:$C,$B101,'[1]FB ÖN'!O:O))</f>
      </c>
      <c r="Q101" s="58">
        <f t="shared" si="5"/>
        <v>4872156</v>
      </c>
      <c r="R101" s="58">
        <f t="shared" si="6"/>
        <v>4872156</v>
      </c>
      <c r="S101" s="59"/>
      <c r="T101" s="57">
        <f>'Kiadások funkció szerint'!U101</f>
        <v>0</v>
      </c>
      <c r="U101" s="57">
        <f>'Kiadások funkció szerint'!V101</f>
        <v>4872156</v>
      </c>
      <c r="V101" s="57">
        <f>'Kiadások funkció szerint'!W101</f>
        <v>0</v>
      </c>
      <c r="Y101" s="167">
        <f t="shared" si="7"/>
        <v>0</v>
      </c>
    </row>
    <row r="102" spans="1:25" ht="15">
      <c r="A102" s="87" t="s">
        <v>524</v>
      </c>
      <c r="B102" s="129" t="str">
        <f>'Kiadások funkció szerint'!B102</f>
        <v>107060-3-1</v>
      </c>
      <c r="C102" s="129" t="str">
        <f>'Kiadások funkció szerint'!C102</f>
        <v>Egyéb szociális, pénzbeli és természetbeni ellátások - ingyenes gyermekétkeztetés</v>
      </c>
      <c r="D102" s="49"/>
      <c r="E102" s="57">
        <f>IF(SUMIF('[1]FB ÖN'!$C:$C,$B102,'[1]FB ÖN'!E:E)=0,"",SUMIF('[1]FB ÖN'!$C:$C,$B102,'[1]FB ÖN'!E:E))</f>
      </c>
      <c r="F102" s="57">
        <f>IF(SUMIF('[1]FB ÖN'!$C:$C,$B102,'[1]FB ÖN'!F:F)=0,"",SUMIF('[1]FB ÖN'!$C:$C,$B102,'[1]FB ÖN'!F:F))</f>
      </c>
      <c r="G102" s="57">
        <f>IF(SUMIF('[1]FB ÖN'!$C:$C,$B102,'[1]FB ÖN'!G:G)=0,"",SUMIF('[1]FB ÖN'!$C:$C,$B102,'[1]FB ÖN'!G:G))</f>
      </c>
      <c r="H102" s="57">
        <f>IF(SUMIF('[1]FB ÖN'!$C:$C,$B102,'[1]FB ÖN'!H:H)=0,"",SUMIF('[1]FB ÖN'!$C:$C,$B102,'[1]FB ÖN'!H:H))</f>
      </c>
      <c r="I102" s="57">
        <f>IF(SUMIF('[1]FB ÖN'!$C:$C,$B102,'[1]FB ÖN'!I:I)=0,"",SUMIF('[1]FB ÖN'!$C:$C,$B102,'[1]FB ÖN'!I:I))</f>
      </c>
      <c r="J102" s="57">
        <f>IF(SUMIF('[1]FB ÖN'!$C:$C,$B102,'[1]FB ÖN'!J:J)=0,"",SUMIF('[1]FB ÖN'!$C:$C,$B102,'[1]FB ÖN'!J:J))</f>
      </c>
      <c r="K102" s="57">
        <f>IF(SUMIF('[1]FB ÖN'!$C:$C,$B102,'[1]FB ÖN'!K:K)=0,"",SUMIF('[1]FB ÖN'!$C:$C,$B102,'[1]FB ÖN'!K:K))</f>
      </c>
      <c r="L102" s="58">
        <f t="shared" si="10"/>
        <v>0</v>
      </c>
      <c r="M102" s="57">
        <f>IF(B102=18010-0,'Bevételek funkció szerint'!Q173,'Kiadások funkció szerint'!M102-'Bevételek funkció szerint'!L102)+'Kiadások funkció szerint'!N102</f>
        <v>24990</v>
      </c>
      <c r="N102" s="57">
        <f>IF(SUMIF('[1]FB ÖN'!$C:$C,$B102,'[1]FB ÖN'!N:N)=0,"",SUMIF('[1]FB ÖN'!$C:$C,$B102,'[1]FB ÖN'!N:N))</f>
      </c>
      <c r="O102" s="57">
        <f>IF(SUMIF('[1]FB ÖN'!$C:$C,$B102,'[1]FB ÖN'!N:N)=0,"",SUMIF('[1]FB ÖN'!$C:$C,$B102,'[1]FB ÖN'!N:N))</f>
      </c>
      <c r="P102" s="57">
        <f>IF(SUMIF('[1]FB ÖN'!$C:$C,$B102,'[1]FB ÖN'!O:O)=0,"",SUMIF('[1]FB ÖN'!$C:$C,$B102,'[1]FB ÖN'!O:O))</f>
      </c>
      <c r="Q102" s="58">
        <f t="shared" si="5"/>
        <v>24990</v>
      </c>
      <c r="R102" s="58">
        <f t="shared" si="6"/>
        <v>24990</v>
      </c>
      <c r="S102" s="59"/>
      <c r="T102" s="57">
        <f>'Kiadások funkció szerint'!U102</f>
        <v>0</v>
      </c>
      <c r="U102" s="57">
        <f>'Kiadások funkció szerint'!V102</f>
        <v>0</v>
      </c>
      <c r="V102" s="57">
        <f>'Kiadások funkció szerint'!W102</f>
        <v>24990</v>
      </c>
      <c r="Y102" s="167">
        <f t="shared" si="7"/>
        <v>0</v>
      </c>
    </row>
    <row r="103" spans="1:25" ht="15">
      <c r="A103" s="87" t="s">
        <v>525</v>
      </c>
      <c r="B103" s="129" t="str">
        <f>'Kiadások funkció szerint'!B103</f>
        <v>107060-3-2</v>
      </c>
      <c r="C103" s="129" t="str">
        <f>'Kiadások funkció szerint'!C103</f>
        <v>Egyéb szociális, pénzbeli és természetbeni ellátások - autóbusz közlekedés</v>
      </c>
      <c r="D103" s="49"/>
      <c r="E103" s="57">
        <f>IF(SUMIF('[1]FB ÖN'!$C:$C,$B103,'[1]FB ÖN'!E:E)=0,"",SUMIF('[1]FB ÖN'!$C:$C,$B103,'[1]FB ÖN'!E:E))</f>
      </c>
      <c r="F103" s="57">
        <f>IF(SUMIF('[1]FB ÖN'!$C:$C,$B103,'[1]FB ÖN'!F:F)=0,"",SUMIF('[1]FB ÖN'!$C:$C,$B103,'[1]FB ÖN'!F:F))</f>
      </c>
      <c r="G103" s="57">
        <f>IF(SUMIF('[1]FB ÖN'!$C:$C,$B103,'[1]FB ÖN'!G:G)=0,"",SUMIF('[1]FB ÖN'!$C:$C,$B103,'[1]FB ÖN'!G:G))</f>
      </c>
      <c r="H103" s="57">
        <f>IF(SUMIF('[1]FB ÖN'!$C:$C,$B103,'[1]FB ÖN'!H:H)=0,"",SUMIF('[1]FB ÖN'!$C:$C,$B103,'[1]FB ÖN'!H:H))</f>
      </c>
      <c r="I103" s="57">
        <f>IF(SUMIF('[1]FB ÖN'!$C:$C,$B103,'[1]FB ÖN'!I:I)=0,"",SUMIF('[1]FB ÖN'!$C:$C,$B103,'[1]FB ÖN'!I:I))</f>
      </c>
      <c r="J103" s="57">
        <f>IF(SUMIF('[1]FB ÖN'!$C:$C,$B103,'[1]FB ÖN'!J:J)=0,"",SUMIF('[1]FB ÖN'!$C:$C,$B103,'[1]FB ÖN'!J:J))</f>
      </c>
      <c r="K103" s="57">
        <f>IF(SUMIF('[1]FB ÖN'!$C:$C,$B103,'[1]FB ÖN'!K:K)=0,"",SUMIF('[1]FB ÖN'!$C:$C,$B103,'[1]FB ÖN'!K:K))</f>
      </c>
      <c r="L103" s="58">
        <f t="shared" si="10"/>
        <v>0</v>
      </c>
      <c r="M103" s="57">
        <f>IF(B103=18010-0,'Bevételek funkció szerint'!Q174,'Kiadások funkció szerint'!M103-'Bevételek funkció szerint'!L103)+'Kiadások funkció szerint'!N103</f>
        <v>892500</v>
      </c>
      <c r="N103" s="57">
        <f>IF(SUMIF('[1]FB ÖN'!$C:$C,$B103,'[1]FB ÖN'!N:N)=0,"",SUMIF('[1]FB ÖN'!$C:$C,$B103,'[1]FB ÖN'!N:N))</f>
      </c>
      <c r="O103" s="57">
        <f>IF(SUMIF('[1]FB ÖN'!$C:$C,$B103,'[1]FB ÖN'!N:N)=0,"",SUMIF('[1]FB ÖN'!$C:$C,$B103,'[1]FB ÖN'!N:N))</f>
      </c>
      <c r="P103" s="57">
        <f>IF(SUMIF('[1]FB ÖN'!$C:$C,$B103,'[1]FB ÖN'!O:O)=0,"",SUMIF('[1]FB ÖN'!$C:$C,$B103,'[1]FB ÖN'!O:O))</f>
      </c>
      <c r="Q103" s="58">
        <f aca="true" t="shared" si="11" ref="Q103:Q115">SUM(M103:P103)</f>
        <v>892500</v>
      </c>
      <c r="R103" s="58">
        <f aca="true" t="shared" si="12" ref="R103:R115">SUM(Q103,L103)</f>
        <v>892500</v>
      </c>
      <c r="S103" s="59"/>
      <c r="T103" s="57">
        <f>'Kiadások funkció szerint'!U103</f>
        <v>0</v>
      </c>
      <c r="U103" s="57">
        <f>'Kiadások funkció szerint'!V103</f>
        <v>0</v>
      </c>
      <c r="V103" s="57">
        <f>'Kiadások funkció szerint'!W103</f>
        <v>892500</v>
      </c>
      <c r="Y103" s="167">
        <f t="shared" si="7"/>
        <v>0</v>
      </c>
    </row>
    <row r="104" spans="1:25" ht="15">
      <c r="A104" s="87" t="s">
        <v>526</v>
      </c>
      <c r="B104" s="129" t="str">
        <f>'Kiadások funkció szerint'!B104</f>
        <v>107060-3-3</v>
      </c>
      <c r="C104" s="129" t="str">
        <f>'Kiadások funkció szerint'!C104</f>
        <v>Egyéb szociális, pénzbeli és természetbeni ellátások - felsőoktatási tanulók támogatása</v>
      </c>
      <c r="D104" s="49"/>
      <c r="E104" s="57">
        <f>IF(SUMIF('[1]FB ÖN'!$C:$C,$B104,'[1]FB ÖN'!E:E)=0,"",SUMIF('[1]FB ÖN'!$C:$C,$B104,'[1]FB ÖN'!E:E))</f>
      </c>
      <c r="F104" s="57">
        <f>IF(SUMIF('[1]FB ÖN'!$C:$C,$B104,'[1]FB ÖN'!F:F)=0,"",SUMIF('[1]FB ÖN'!$C:$C,$B104,'[1]FB ÖN'!F:F))</f>
      </c>
      <c r="G104" s="57">
        <f>IF(SUMIF('[1]FB ÖN'!$C:$C,$B104,'[1]FB ÖN'!G:G)=0,"",SUMIF('[1]FB ÖN'!$C:$C,$B104,'[1]FB ÖN'!G:G))</f>
      </c>
      <c r="H104" s="57">
        <f>IF(SUMIF('[1]FB ÖN'!$C:$C,$B104,'[1]FB ÖN'!H:H)=0,"",SUMIF('[1]FB ÖN'!$C:$C,$B104,'[1]FB ÖN'!H:H))</f>
      </c>
      <c r="I104" s="57">
        <f>IF(SUMIF('[1]FB ÖN'!$C:$C,$B104,'[1]FB ÖN'!I:I)=0,"",SUMIF('[1]FB ÖN'!$C:$C,$B104,'[1]FB ÖN'!I:I))</f>
      </c>
      <c r="J104" s="57">
        <f>IF(SUMIF('[1]FB ÖN'!$C:$C,$B104,'[1]FB ÖN'!J:J)=0,"",SUMIF('[1]FB ÖN'!$C:$C,$B104,'[1]FB ÖN'!J:J))</f>
      </c>
      <c r="K104" s="57">
        <f>IF(SUMIF('[1]FB ÖN'!$C:$C,$B104,'[1]FB ÖN'!K:K)=0,"",SUMIF('[1]FB ÖN'!$C:$C,$B104,'[1]FB ÖN'!K:K))</f>
      </c>
      <c r="L104" s="58">
        <f t="shared" si="10"/>
        <v>0</v>
      </c>
      <c r="M104" s="57">
        <f>IF(B104=18010-0,'Bevételek funkció szerint'!Q175,'Kiadások funkció szerint'!M104-'Bevételek funkció szerint'!L104)+'Kiadások funkció szerint'!N104</f>
        <v>720000</v>
      </c>
      <c r="N104" s="57">
        <f>IF(SUMIF('[1]FB ÖN'!$C:$C,$B104,'[1]FB ÖN'!N:N)=0,"",SUMIF('[1]FB ÖN'!$C:$C,$B104,'[1]FB ÖN'!N:N))</f>
      </c>
      <c r="O104" s="57">
        <f>IF(SUMIF('[1]FB ÖN'!$C:$C,$B104,'[1]FB ÖN'!N:N)=0,"",SUMIF('[1]FB ÖN'!$C:$C,$B104,'[1]FB ÖN'!N:N))</f>
      </c>
      <c r="P104" s="57">
        <f>IF(SUMIF('[1]FB ÖN'!$C:$C,$B104,'[1]FB ÖN'!O:O)=0,"",SUMIF('[1]FB ÖN'!$C:$C,$B104,'[1]FB ÖN'!O:O))</f>
      </c>
      <c r="Q104" s="58">
        <f t="shared" si="11"/>
        <v>720000</v>
      </c>
      <c r="R104" s="58">
        <f t="shared" si="12"/>
        <v>720000</v>
      </c>
      <c r="S104" s="59"/>
      <c r="T104" s="57">
        <f>'Kiadások funkció szerint'!U104</f>
        <v>0</v>
      </c>
      <c r="U104" s="57">
        <f>'Kiadások funkció szerint'!V104</f>
        <v>0</v>
      </c>
      <c r="V104" s="57">
        <f>'Kiadások funkció szerint'!W104</f>
        <v>720000</v>
      </c>
      <c r="Y104" s="167">
        <f t="shared" si="7"/>
        <v>0</v>
      </c>
    </row>
    <row r="105" spans="1:25" ht="15">
      <c r="A105" s="87" t="s">
        <v>527</v>
      </c>
      <c r="B105" s="129" t="str">
        <f>'Kiadások funkció szerint'!B105</f>
        <v>107060-3-4</v>
      </c>
      <c r="C105" s="129" t="str">
        <f>'Kiadások funkció szerint'!C105</f>
        <v>Egyéb szociális, pénzbeli és természetbeni ellátások - köztemetés</v>
      </c>
      <c r="D105" s="49"/>
      <c r="E105" s="57">
        <f>IF(SUMIF('[1]FB ÖN'!$C:$C,$B105,'[1]FB ÖN'!E:E)=0,"",SUMIF('[1]FB ÖN'!$C:$C,$B105,'[1]FB ÖN'!E:E))</f>
      </c>
      <c r="F105" s="57">
        <f>IF(SUMIF('[1]FB ÖN'!$C:$C,$B105,'[1]FB ÖN'!F:F)=0,"",SUMIF('[1]FB ÖN'!$C:$C,$B105,'[1]FB ÖN'!F:F))</f>
      </c>
      <c r="G105" s="57">
        <f>IF(SUMIF('[1]FB ÖN'!$C:$C,$B105,'[1]FB ÖN'!G:G)=0,"",SUMIF('[1]FB ÖN'!$C:$C,$B105,'[1]FB ÖN'!G:G))</f>
      </c>
      <c r="H105" s="57">
        <f>IF(SUMIF('[1]FB ÖN'!$C:$C,$B105,'[1]FB ÖN'!H:H)=0,"",SUMIF('[1]FB ÖN'!$C:$C,$B105,'[1]FB ÖN'!H:H))</f>
      </c>
      <c r="I105" s="57">
        <f>IF(SUMIF('[1]FB ÖN'!$C:$C,$B105,'[1]FB ÖN'!I:I)=0,"",SUMIF('[1]FB ÖN'!$C:$C,$B105,'[1]FB ÖN'!I:I))</f>
      </c>
      <c r="J105" s="57">
        <f>IF(SUMIF('[1]FB ÖN'!$C:$C,$B105,'[1]FB ÖN'!J:J)=0,"",SUMIF('[1]FB ÖN'!$C:$C,$B105,'[1]FB ÖN'!J:J))</f>
      </c>
      <c r="K105" s="57">
        <f>IF(SUMIF('[1]FB ÖN'!$C:$C,$B105,'[1]FB ÖN'!K:K)=0,"",SUMIF('[1]FB ÖN'!$C:$C,$B105,'[1]FB ÖN'!K:K))</f>
      </c>
      <c r="L105" s="58">
        <f t="shared" si="10"/>
        <v>0</v>
      </c>
      <c r="M105" s="57">
        <f>IF(B105=18010-0,'Bevételek funkció szerint'!Q176,'Kiadások funkció szerint'!M105-'Bevételek funkció szerint'!L105)+'Kiadások funkció szerint'!N105</f>
        <v>0</v>
      </c>
      <c r="N105" s="57">
        <f>IF(SUMIF('[1]FB ÖN'!$C:$C,$B105,'[1]FB ÖN'!N:N)=0,"",SUMIF('[1]FB ÖN'!$C:$C,$B105,'[1]FB ÖN'!N:N))</f>
      </c>
      <c r="O105" s="57">
        <f>IF(SUMIF('[1]FB ÖN'!$C:$C,$B105,'[1]FB ÖN'!N:N)=0,"",SUMIF('[1]FB ÖN'!$C:$C,$B105,'[1]FB ÖN'!N:N))</f>
      </c>
      <c r="P105" s="57">
        <f>IF(SUMIF('[1]FB ÖN'!$C:$C,$B105,'[1]FB ÖN'!O:O)=0,"",SUMIF('[1]FB ÖN'!$C:$C,$B105,'[1]FB ÖN'!O:O))</f>
      </c>
      <c r="Q105" s="58">
        <f t="shared" si="11"/>
        <v>0</v>
      </c>
      <c r="R105" s="58">
        <f t="shared" si="12"/>
        <v>0</v>
      </c>
      <c r="S105" s="59"/>
      <c r="T105" s="57">
        <f>'Kiadások funkció szerint'!U105</f>
        <v>0</v>
      </c>
      <c r="U105" s="57">
        <f>'Kiadások funkció szerint'!V105</f>
        <v>0</v>
      </c>
      <c r="V105" s="57">
        <f>'Kiadások funkció szerint'!W105</f>
        <v>0</v>
      </c>
      <c r="Y105" s="167">
        <f t="shared" si="7"/>
        <v>0</v>
      </c>
    </row>
    <row r="106" spans="1:25" ht="15">
      <c r="A106" s="87" t="s">
        <v>528</v>
      </c>
      <c r="B106" s="129" t="str">
        <f>'Kiadások funkció szerint'!B106</f>
        <v>107060-3-5</v>
      </c>
      <c r="C106" s="129" t="str">
        <f>'Kiadások funkció szerint'!C106</f>
        <v>Egyéb szociális, pénzbeli és természetbeni ellátások - temetési kölcsön</v>
      </c>
      <c r="D106" s="49"/>
      <c r="E106" s="57">
        <f>IF(SUMIF('[1]FB ÖN'!$C:$C,$B106,'[1]FB ÖN'!E:E)=0,"",SUMIF('[1]FB ÖN'!$C:$C,$B106,'[1]FB ÖN'!E:E))</f>
      </c>
      <c r="F106" s="57">
        <f>IF(SUMIF('[1]FB ÖN'!$C:$C,$B106,'[1]FB ÖN'!F:F)=0,"",SUMIF('[1]FB ÖN'!$C:$C,$B106,'[1]FB ÖN'!F:F))</f>
      </c>
      <c r="G106" s="57">
        <f>IF(SUMIF('[1]FB ÖN'!$C:$C,$B106,'[1]FB ÖN'!G:G)=0,"",SUMIF('[1]FB ÖN'!$C:$C,$B106,'[1]FB ÖN'!G:G))</f>
      </c>
      <c r="H106" s="57">
        <f>IF(SUMIF('[1]FB ÖN'!$C:$C,$B106,'[1]FB ÖN'!H:H)=0,"",SUMIF('[1]FB ÖN'!$C:$C,$B106,'[1]FB ÖN'!H:H))</f>
      </c>
      <c r="I106" s="57">
        <f>IF(SUMIF('[1]FB ÖN'!$C:$C,$B106,'[1]FB ÖN'!I:I)=0,"",SUMIF('[1]FB ÖN'!$C:$C,$B106,'[1]FB ÖN'!I:I))</f>
      </c>
      <c r="J106" s="57">
        <f>IF(SUMIF('[1]FB ÖN'!$C:$C,$B106,'[1]FB ÖN'!J:J)=0,"",SUMIF('[1]FB ÖN'!$C:$C,$B106,'[1]FB ÖN'!J:J))</f>
      </c>
      <c r="K106" s="57">
        <f>IF(SUMIF('[1]FB ÖN'!$C:$C,$B106,'[1]FB ÖN'!K:K)=0,"",SUMIF('[1]FB ÖN'!$C:$C,$B106,'[1]FB ÖN'!K:K))</f>
      </c>
      <c r="L106" s="58">
        <f t="shared" si="10"/>
        <v>0</v>
      </c>
      <c r="M106" s="57">
        <f>IF(B106=18010-0,'Bevételek funkció szerint'!Q177,'Kiadások funkció szerint'!M106-'Bevételek funkció szerint'!L106)+'Kiadások funkció szerint'!N106</f>
        <v>420000</v>
      </c>
      <c r="N106" s="57">
        <f>IF(SUMIF('[1]FB ÖN'!$C:$C,$B106,'[1]FB ÖN'!N:N)=0,"",SUMIF('[1]FB ÖN'!$C:$C,$B106,'[1]FB ÖN'!N:N))</f>
      </c>
      <c r="O106" s="57">
        <f>IF(SUMIF('[1]FB ÖN'!$C:$C,$B106,'[1]FB ÖN'!N:N)=0,"",SUMIF('[1]FB ÖN'!$C:$C,$B106,'[1]FB ÖN'!N:N))</f>
      </c>
      <c r="P106" s="57">
        <f>IF(SUMIF('[1]FB ÖN'!$C:$C,$B106,'[1]FB ÖN'!O:O)=0,"",SUMIF('[1]FB ÖN'!$C:$C,$B106,'[1]FB ÖN'!O:O))</f>
      </c>
      <c r="Q106" s="58">
        <f t="shared" si="11"/>
        <v>420000</v>
      </c>
      <c r="R106" s="58">
        <f t="shared" si="12"/>
        <v>420000</v>
      </c>
      <c r="S106" s="59"/>
      <c r="T106" s="57">
        <f>'Kiadások funkció szerint'!U106</f>
        <v>0</v>
      </c>
      <c r="U106" s="57">
        <f>'Kiadások funkció szerint'!V106</f>
        <v>0</v>
      </c>
      <c r="V106" s="57">
        <f>'Kiadások funkció szerint'!W106</f>
        <v>420000</v>
      </c>
      <c r="Y106" s="167">
        <f t="shared" si="7"/>
        <v>0</v>
      </c>
    </row>
    <row r="107" spans="1:25" ht="15">
      <c r="A107" s="87" t="s">
        <v>529</v>
      </c>
      <c r="B107" s="129" t="str">
        <f>'Kiadások funkció szerint'!B107</f>
        <v>107080-0</v>
      </c>
      <c r="C107" s="129" t="str">
        <f>'Kiadások funkció szerint'!C107</f>
        <v>Humán szolgáltatások fejlesztése (EFOP-1.5.3-16-2017-00097)</v>
      </c>
      <c r="D107" s="49"/>
      <c r="E107" s="57">
        <v>103080056</v>
      </c>
      <c r="F107" s="57">
        <f>IF(SUMIF('[1]FB ÖN'!$C:$C,$B107,'[1]FB ÖN'!F:F)=0,"",SUMIF('[1]FB ÖN'!$C:$C,$B107,'[1]FB ÖN'!F:F))</f>
      </c>
      <c r="G107" s="57">
        <f>IF(SUMIF('[1]FB ÖN'!$C:$C,$B107,'[1]FB ÖN'!G:G)=0,"",SUMIF('[1]FB ÖN'!$C:$C,$B107,'[1]FB ÖN'!G:G))</f>
      </c>
      <c r="H107" s="57">
        <f>IF(SUMIF('[1]FB ÖN'!$C:$C,$B107,'[1]FB ÖN'!H:H)=0,"",SUMIF('[1]FB ÖN'!$C:$C,$B107,'[1]FB ÖN'!H:H))</f>
      </c>
      <c r="I107" s="57">
        <f>IF(SUMIF('[1]FB ÖN'!$C:$C,$B107,'[1]FB ÖN'!I:I)=0,"",SUMIF('[1]FB ÖN'!$C:$C,$B107,'[1]FB ÖN'!I:I))</f>
      </c>
      <c r="J107" s="57">
        <f>IF(SUMIF('[1]FB ÖN'!$C:$C,$B107,'[1]FB ÖN'!J:J)=0,"",SUMIF('[1]FB ÖN'!$C:$C,$B107,'[1]FB ÖN'!J:J))</f>
      </c>
      <c r="K107" s="57">
        <f>IF(SUMIF('[1]FB ÖN'!$C:$C,$B107,'[1]FB ÖN'!K:K)=0,"",SUMIF('[1]FB ÖN'!$C:$C,$B107,'[1]FB ÖN'!K:K))</f>
      </c>
      <c r="L107" s="58">
        <f t="shared" si="10"/>
        <v>103080056</v>
      </c>
      <c r="M107" s="57">
        <f>IF(B107=18010-0,'Bevételek funkció szerint'!Q178,'Kiadások funkció szerint'!M107-'Bevételek funkció szerint'!L107)+'Kiadások funkció szerint'!N107</f>
        <v>-16868174</v>
      </c>
      <c r="N107" s="57">
        <f>IF(SUMIF('[1]FB ÖN'!$C:$C,$B107,'[1]FB ÖN'!N:N)=0,"",SUMIF('[1]FB ÖN'!$C:$C,$B107,'[1]FB ÖN'!N:N))</f>
      </c>
      <c r="O107" s="57">
        <f>IF(SUMIF('[1]FB ÖN'!$C:$C,$B107,'[1]FB ÖN'!N:N)=0,"",SUMIF('[1]FB ÖN'!$C:$C,$B107,'[1]FB ÖN'!N:N))</f>
      </c>
      <c r="P107" s="57">
        <f>IF(SUMIF('[1]FB ÖN'!$C:$C,$B107,'[1]FB ÖN'!O:O)=0,"",SUMIF('[1]FB ÖN'!$C:$C,$B107,'[1]FB ÖN'!O:O))</f>
      </c>
      <c r="Q107" s="58">
        <f t="shared" si="11"/>
        <v>-16868174</v>
      </c>
      <c r="R107" s="58">
        <f t="shared" si="12"/>
        <v>86211882</v>
      </c>
      <c r="S107" s="59"/>
      <c r="T107" s="57">
        <f>'Kiadások funkció szerint'!U107</f>
        <v>0</v>
      </c>
      <c r="U107" s="57">
        <f>'Kiadások funkció szerint'!V107</f>
        <v>0</v>
      </c>
      <c r="V107" s="57">
        <f>'Kiadások funkció szerint'!W107</f>
        <v>86211882</v>
      </c>
      <c r="Y107" s="167">
        <f t="shared" si="7"/>
        <v>0</v>
      </c>
    </row>
    <row r="108" spans="1:25" ht="15">
      <c r="A108" s="87" t="s">
        <v>530</v>
      </c>
      <c r="B108" s="129" t="str">
        <f>'Kiadások funkció szerint'!B108</f>
        <v>900070-0</v>
      </c>
      <c r="C108" s="129" t="str">
        <f>'Kiadások funkció szerint'!C108</f>
        <v>Általános tartalék</v>
      </c>
      <c r="D108" s="49"/>
      <c r="E108" s="57">
        <f>IF(SUMIF('[1]FB ÖN'!$C:$C,$B108,'[1]FB ÖN'!E:E)=0,"",SUMIF('[1]FB ÖN'!$C:$C,$B108,'[1]FB ÖN'!E:E))</f>
      </c>
      <c r="F108" s="57">
        <f>IF(SUMIF('[1]FB ÖN'!$C:$C,$B108,'[1]FB ÖN'!F:F)=0,"",SUMIF('[1]FB ÖN'!$C:$C,$B108,'[1]FB ÖN'!F:F))</f>
      </c>
      <c r="G108" s="57">
        <f>IF(SUMIF('[1]FB ÖN'!$C:$C,$B108,'[1]FB ÖN'!G:G)=0,"",SUMIF('[1]FB ÖN'!$C:$C,$B108,'[1]FB ÖN'!G:G))</f>
      </c>
      <c r="H108" s="57">
        <f>IF(SUMIF('[1]FB ÖN'!$C:$C,$B108,'[1]FB ÖN'!H:H)=0,"",SUMIF('[1]FB ÖN'!$C:$C,$B108,'[1]FB ÖN'!H:H))</f>
      </c>
      <c r="I108" s="57">
        <f>IF(SUMIF('[1]FB ÖN'!$C:$C,$B108,'[1]FB ÖN'!I:I)=0,"",SUMIF('[1]FB ÖN'!$C:$C,$B108,'[1]FB ÖN'!I:I))</f>
      </c>
      <c r="J108" s="57">
        <f>IF(SUMIF('[1]FB ÖN'!$C:$C,$B108,'[1]FB ÖN'!J:J)=0,"",SUMIF('[1]FB ÖN'!$C:$C,$B108,'[1]FB ÖN'!J:J))</f>
      </c>
      <c r="K108" s="57">
        <f>IF(SUMIF('[1]FB ÖN'!$C:$C,$B108,'[1]FB ÖN'!K:K)=0,"",SUMIF('[1]FB ÖN'!$C:$C,$B108,'[1]FB ÖN'!K:K))</f>
      </c>
      <c r="L108" s="58">
        <f t="shared" si="10"/>
        <v>0</v>
      </c>
      <c r="M108" s="57">
        <f>IF(B108=18010-0,'Bevételek funkció szerint'!Q179,'Kiadások funkció szerint'!M108-'Bevételek funkció szerint'!L108)+'Kiadások funkció szerint'!N108</f>
        <v>0</v>
      </c>
      <c r="N108" s="57">
        <f>IF(SUMIF('[1]FB ÖN'!$C:$C,$B108,'[1]FB ÖN'!N:N)=0,"",SUMIF('[1]FB ÖN'!$C:$C,$B108,'[1]FB ÖN'!N:N))</f>
      </c>
      <c r="O108" s="57">
        <f>IF(SUMIF('[1]FB ÖN'!$C:$C,$B108,'[1]FB ÖN'!N:N)=0,"",SUMIF('[1]FB ÖN'!$C:$C,$B108,'[1]FB ÖN'!N:N))</f>
      </c>
      <c r="P108" s="57">
        <f>IF(SUMIF('[1]FB ÖN'!$C:$C,$B108,'[1]FB ÖN'!O:O)=0,"",SUMIF('[1]FB ÖN'!$C:$C,$B108,'[1]FB ÖN'!O:O))</f>
      </c>
      <c r="Q108" s="58">
        <f t="shared" si="11"/>
        <v>0</v>
      </c>
      <c r="R108" s="58">
        <f t="shared" si="12"/>
        <v>0</v>
      </c>
      <c r="S108" s="59"/>
      <c r="T108" s="57">
        <f>'Kiadások funkció szerint'!U108</f>
        <v>0</v>
      </c>
      <c r="U108" s="57">
        <f>'Kiadások funkció szerint'!V108</f>
        <v>0</v>
      </c>
      <c r="V108" s="57">
        <f>'Kiadások funkció szerint'!W108</f>
        <v>0</v>
      </c>
      <c r="Y108" s="167">
        <f t="shared" si="7"/>
        <v>0</v>
      </c>
    </row>
    <row r="109" spans="1:25" ht="15">
      <c r="A109" s="87" t="s">
        <v>531</v>
      </c>
      <c r="B109" s="129" t="str">
        <f>'Kiadások funkció szerint'!B109</f>
        <v>107053-0</v>
      </c>
      <c r="C109" s="129" t="str">
        <f>'Kiadások funkció szerint'!C109</f>
        <v>Jelzőrendszeres házi segítségnyújtás</v>
      </c>
      <c r="D109" s="49"/>
      <c r="E109" s="57">
        <v>2320400</v>
      </c>
      <c r="F109" s="57">
        <f>IF(SUMIF('[1]FB ÖN'!$C:$C,$B109,'[1]FB ÖN'!F:F)=0,"",SUMIF('[1]FB ÖN'!$C:$C,$B109,'[1]FB ÖN'!F:F))</f>
      </c>
      <c r="G109" s="57">
        <f>IF(SUMIF('[1]FB ÖN'!$C:$C,$B109,'[1]FB ÖN'!G:G)=0,"",SUMIF('[1]FB ÖN'!$C:$C,$B109,'[1]FB ÖN'!G:G))</f>
      </c>
      <c r="H109" s="57">
        <f>IF(SUMIF('[1]FB ÖN'!$C:$C,$B109,'[1]FB ÖN'!H:H)=0,"",SUMIF('[1]FB ÖN'!$C:$C,$B109,'[1]FB ÖN'!H:H))</f>
      </c>
      <c r="I109" s="57">
        <f>IF(SUMIF('[1]FB ÖN'!$C:$C,$B109,'[1]FB ÖN'!I:I)=0,"",SUMIF('[1]FB ÖN'!$C:$C,$B109,'[1]FB ÖN'!I:I))</f>
      </c>
      <c r="J109" s="57">
        <f>IF(SUMIF('[1]FB ÖN'!$C:$C,$B109,'[1]FB ÖN'!J:J)=0,"",SUMIF('[1]FB ÖN'!$C:$C,$B109,'[1]FB ÖN'!J:J))</f>
      </c>
      <c r="K109" s="57">
        <f>IF(SUMIF('[1]FB ÖN'!$C:$C,$B109,'[1]FB ÖN'!K:K)=0,"",SUMIF('[1]FB ÖN'!$C:$C,$B109,'[1]FB ÖN'!K:K))</f>
      </c>
      <c r="L109" s="58">
        <f aca="true" t="shared" si="13" ref="L109:L145">SUM(E109:K109)</f>
        <v>2320400</v>
      </c>
      <c r="M109" s="57">
        <f>IF(B109=18010-0,'Bevételek funkció szerint'!Q180,'Kiadások funkció szerint'!M109-'Bevételek funkció szerint'!L109)+'Kiadások funkció szerint'!N109</f>
        <v>-2320400</v>
      </c>
      <c r="N109" s="57">
        <f>IF(SUMIF('[1]FB ÖN'!$C:$C,$B109,'[1]FB ÖN'!N:N)=0,"",SUMIF('[1]FB ÖN'!$C:$C,$B109,'[1]FB ÖN'!N:N))</f>
      </c>
      <c r="O109" s="57">
        <f>IF(SUMIF('[1]FB ÖN'!$C:$C,$B109,'[1]FB ÖN'!N:N)=0,"",SUMIF('[1]FB ÖN'!$C:$C,$B109,'[1]FB ÖN'!N:N))</f>
      </c>
      <c r="P109" s="57">
        <f>IF(SUMIF('[1]FB ÖN'!$C:$C,$B109,'[1]FB ÖN'!O:O)=0,"",SUMIF('[1]FB ÖN'!$C:$C,$B109,'[1]FB ÖN'!O:O))</f>
      </c>
      <c r="Q109" s="58">
        <f t="shared" si="11"/>
        <v>-2320400</v>
      </c>
      <c r="R109" s="58">
        <f t="shared" si="12"/>
        <v>0</v>
      </c>
      <c r="S109" s="59"/>
      <c r="T109" s="57">
        <f>'Kiadások funkció szerint'!U109</f>
        <v>0</v>
      </c>
      <c r="U109" s="57">
        <f>'Kiadások funkció szerint'!V109</f>
        <v>0</v>
      </c>
      <c r="V109" s="57">
        <f>'Kiadások funkció szerint'!W109</f>
        <v>0</v>
      </c>
      <c r="Y109" s="167">
        <f t="shared" si="7"/>
        <v>0</v>
      </c>
    </row>
    <row r="110" spans="1:25" ht="15">
      <c r="A110" s="111" t="s">
        <v>532</v>
      </c>
      <c r="B110" s="129" t="str">
        <f>'Kiadások funkció szerint'!B110</f>
        <v>900020-0</v>
      </c>
      <c r="C110" s="129" t="str">
        <f>'Kiadások funkció szerint'!C110</f>
        <v>Önkormányzatok funkcióra nem sorolható bevételei ÁH-on kívülről (helyi adók)</v>
      </c>
      <c r="D110" s="49"/>
      <c r="E110" s="57">
        <f>IF(SUMIF('[1]FB ÖN'!$C:$C,$B110,'[1]FB ÖN'!E:E)=0,"",SUMIF('[1]FB ÖN'!$C:$C,$B110,'[1]FB ÖN'!E:E))</f>
      </c>
      <c r="F110" s="57">
        <f>IF(SUMIF('[1]FB ÖN'!$C:$C,$B110,'[1]FB ÖN'!F:F)=0,"",SUMIF('[1]FB ÖN'!$C:$C,$B110,'[1]FB ÖN'!F:F))</f>
      </c>
      <c r="G110" s="57">
        <v>362387608</v>
      </c>
      <c r="H110" s="57">
        <f>IF(SUMIF('[1]FB ÖN'!$C:$C,$B110,'[1]FB ÖN'!H:H)=0,"",SUMIF('[1]FB ÖN'!$C:$C,$B110,'[1]FB ÖN'!H:H))</f>
      </c>
      <c r="I110" s="57">
        <f>IF(SUMIF('[1]FB ÖN'!$C:$C,$B110,'[1]FB ÖN'!I:I)=0,"",SUMIF('[1]FB ÖN'!$C:$C,$B110,'[1]FB ÖN'!I:I))</f>
      </c>
      <c r="J110" s="57">
        <f>IF(SUMIF('[1]FB ÖN'!$C:$C,$B110,'[1]FB ÖN'!J:J)=0,"",SUMIF('[1]FB ÖN'!$C:$C,$B110,'[1]FB ÖN'!J:J))</f>
      </c>
      <c r="K110" s="57">
        <f>IF(SUMIF('[1]FB ÖN'!$C:$C,$B110,'[1]FB ÖN'!K:K)=0,"",SUMIF('[1]FB ÖN'!$C:$C,$B110,'[1]FB ÖN'!K:K))</f>
      </c>
      <c r="L110" s="58">
        <f t="shared" si="13"/>
        <v>362387608</v>
      </c>
      <c r="M110" s="57">
        <f>IF(B110=18010-0,'Bevételek funkció szerint'!Q181,'Kiadások funkció szerint'!M110-'Bevételek funkció szerint'!L110)+'Kiadások funkció szerint'!N110</f>
        <v>-362387608</v>
      </c>
      <c r="N110" s="57">
        <f>IF(SUMIF('[1]FB ÖN'!$C:$C,$B110,'[1]FB ÖN'!N:N)=0,"",SUMIF('[1]FB ÖN'!$C:$C,$B110,'[1]FB ÖN'!N:N))</f>
      </c>
      <c r="O110" s="57">
        <f>IF(SUMIF('[1]FB ÖN'!$C:$C,$B110,'[1]FB ÖN'!N:N)=0,"",SUMIF('[1]FB ÖN'!$C:$C,$B110,'[1]FB ÖN'!N:N))</f>
      </c>
      <c r="P110" s="57">
        <f>IF(SUMIF('[1]FB ÖN'!$C:$C,$B110,'[1]FB ÖN'!O:O)=0,"",SUMIF('[1]FB ÖN'!$C:$C,$B110,'[1]FB ÖN'!O:O))</f>
      </c>
      <c r="Q110" s="58">
        <f t="shared" si="11"/>
        <v>-362387608</v>
      </c>
      <c r="R110" s="58">
        <f t="shared" si="12"/>
        <v>0</v>
      </c>
      <c r="S110" s="59"/>
      <c r="T110" s="57">
        <f>'Kiadások funkció szerint'!U110</f>
        <v>0</v>
      </c>
      <c r="U110" s="57">
        <f>'Kiadások funkció szerint'!V110</f>
        <v>0</v>
      </c>
      <c r="V110" s="57">
        <f>'Kiadások funkció szerint'!W110</f>
        <v>0</v>
      </c>
      <c r="Y110" s="167">
        <f t="shared" si="7"/>
        <v>0</v>
      </c>
    </row>
    <row r="111" spans="1:25" ht="15">
      <c r="A111" s="111" t="s">
        <v>533</v>
      </c>
      <c r="B111" s="129" t="str">
        <f>'Kiadások funkció szerint'!B111</f>
        <v>066020-2</v>
      </c>
      <c r="C111" s="129" t="str">
        <f>'Kiadások funkció szerint'!C111</f>
        <v>Csatornamű bevételei</v>
      </c>
      <c r="D111" s="49"/>
      <c r="E111" s="57">
        <f>IF(SUMIF('[1]FB ÖN'!$C:$C,$B111,'[1]FB ÖN'!E:E)=0,"",SUMIF('[1]FB ÖN'!$C:$C,$B111,'[1]FB ÖN'!E:E))</f>
      </c>
      <c r="F111" s="57">
        <f>IF(SUMIF('[1]FB ÖN'!$C:$C,$B111,'[1]FB ÖN'!F:F)=0,"",SUMIF('[1]FB ÖN'!$C:$C,$B111,'[1]FB ÖN'!F:F))</f>
      </c>
      <c r="G111" s="57">
        <f>IF(SUMIF('[1]FB ÖN'!$C:$C,$B111,'[1]FB ÖN'!G:G)=0,"",SUMIF('[1]FB ÖN'!$C:$C,$B111,'[1]FB ÖN'!G:G))</f>
      </c>
      <c r="H111" s="57">
        <f>IF(SUMIF('[1]FB ÖN'!$C:$C,$B111,'[1]FB ÖN'!H:H)=0,"",SUMIF('[1]FB ÖN'!$C:$C,$B111,'[1]FB ÖN'!H:H))</f>
      </c>
      <c r="I111" s="57">
        <f>IF(SUMIF('[1]FB ÖN'!$C:$C,$B111,'[1]FB ÖN'!I:I)=0,"",SUMIF('[1]FB ÖN'!$C:$C,$B111,'[1]FB ÖN'!I:I))</f>
      </c>
      <c r="J111" s="57">
        <f>IF(SUMIF('[1]FB ÖN'!$C:$C,$B111,'[1]FB ÖN'!J:J)=0,"",SUMIF('[1]FB ÖN'!$C:$C,$B111,'[1]FB ÖN'!J:J))</f>
      </c>
      <c r="K111" s="57">
        <f>IF(SUMIF('[1]FB ÖN'!$C:$C,$B111,'[1]FB ÖN'!K:K)=0,"",SUMIF('[1]FB ÖN'!$C:$C,$B111,'[1]FB ÖN'!K:K))</f>
        <v>26087895</v>
      </c>
      <c r="L111" s="58">
        <f t="shared" si="13"/>
        <v>26087895</v>
      </c>
      <c r="M111" s="57">
        <f>IF(B111=18010-0,'Bevételek funkció szerint'!Q182,'Kiadások funkció szerint'!M111-'Bevételek funkció szerint'!L111)+'Kiadások funkció szerint'!N111</f>
        <v>-26087895</v>
      </c>
      <c r="N111" s="57">
        <f>IF(SUMIF('[1]FB ÖN'!$C:$C,$B111,'[1]FB ÖN'!N:N)=0,"",SUMIF('[1]FB ÖN'!$C:$C,$B111,'[1]FB ÖN'!N:N))</f>
      </c>
      <c r="O111" s="57">
        <f>IF(SUMIF('[1]FB ÖN'!$C:$C,$B111,'[1]FB ÖN'!N:N)=0,"",SUMIF('[1]FB ÖN'!$C:$C,$B111,'[1]FB ÖN'!N:N))</f>
      </c>
      <c r="P111" s="57">
        <f>IF(SUMIF('[1]FB ÖN'!$C:$C,$B111,'[1]FB ÖN'!O:O)=0,"",SUMIF('[1]FB ÖN'!$C:$C,$B111,'[1]FB ÖN'!O:O))</f>
      </c>
      <c r="Q111" s="58">
        <f t="shared" si="11"/>
        <v>-26087895</v>
      </c>
      <c r="R111" s="58">
        <f t="shared" si="12"/>
        <v>0</v>
      </c>
      <c r="S111" s="59"/>
      <c r="T111" s="57">
        <f>'Kiadások funkció szerint'!U111</f>
        <v>0</v>
      </c>
      <c r="U111" s="57">
        <f>'Kiadások funkció szerint'!V111</f>
        <v>0</v>
      </c>
      <c r="V111" s="57">
        <f>'Kiadások funkció szerint'!W111</f>
        <v>0</v>
      </c>
      <c r="Y111" s="167">
        <f t="shared" si="7"/>
        <v>0</v>
      </c>
    </row>
    <row r="112" spans="1:25" ht="15">
      <c r="A112" s="111" t="s">
        <v>534</v>
      </c>
      <c r="B112" s="129" t="str">
        <f>'Kiadások funkció szerint'!B112</f>
        <v>900060-0</v>
      </c>
      <c r="C112" s="129" t="str">
        <f>'Kiadások funkció szerint'!C112</f>
        <v>Forgatási és befektetési célú finanszírozási műveletek kiadásai</v>
      </c>
      <c r="D112" s="49"/>
      <c r="E112" s="57">
        <f>IF(SUMIF('[1]FB ÖN'!$C:$C,$B112,'[1]FB ÖN'!E:E)=0,"",SUMIF('[1]FB ÖN'!$C:$C,$B112,'[1]FB ÖN'!E:E))</f>
      </c>
      <c r="F112" s="57">
        <f>IF(SUMIF('[1]FB ÖN'!$C:$C,$B112,'[1]FB ÖN'!F:F)=0,"",SUMIF('[1]FB ÖN'!$C:$C,$B112,'[1]FB ÖN'!F:F))</f>
      </c>
      <c r="G112" s="57">
        <f>IF(SUMIF('[1]FB ÖN'!$C:$C,$B112,'[1]FB ÖN'!G:G)=0,"",SUMIF('[1]FB ÖN'!$C:$C,$B112,'[1]FB ÖN'!G:G))</f>
      </c>
      <c r="H112" s="57">
        <f>IF(SUMIF('[1]FB ÖN'!$C:$C,$B112,'[1]FB ÖN'!H:H)=0,"",SUMIF('[1]FB ÖN'!$C:$C,$B112,'[1]FB ÖN'!H:H))</f>
      </c>
      <c r="I112" s="57">
        <f>IF(SUMIF('[1]FB ÖN'!$C:$C,$B112,'[1]FB ÖN'!I:I)=0,"",SUMIF('[1]FB ÖN'!$C:$C,$B112,'[1]FB ÖN'!I:I))</f>
      </c>
      <c r="J112" s="57">
        <f>IF(SUMIF('[1]FB ÖN'!$C:$C,$B112,'[1]FB ÖN'!J:J)=0,"",SUMIF('[1]FB ÖN'!$C:$C,$B112,'[1]FB ÖN'!J:J))</f>
      </c>
      <c r="K112" s="57">
        <f>IF(SUMIF('[1]FB ÖN'!$C:$C,$B112,'[1]FB ÖN'!K:K)=0,"",SUMIF('[1]FB ÖN'!$C:$C,$B112,'[1]FB ÖN'!K:K))</f>
      </c>
      <c r="L112" s="58">
        <f t="shared" si="13"/>
        <v>0</v>
      </c>
      <c r="M112" s="57">
        <v>315471882</v>
      </c>
      <c r="N112" s="57">
        <f>IF(SUMIF('[1]FB ÖN'!$C:$C,$B112,'[1]FB ÖN'!N:N)=0,"",SUMIF('[1]FB ÖN'!$C:$C,$B112,'[1]FB ÖN'!N:N))</f>
      </c>
      <c r="O112" s="57">
        <f>IF(SUMIF('[1]FB ÖN'!$C:$C,$B112,'[1]FB ÖN'!N:N)=0,"",SUMIF('[1]FB ÖN'!$C:$C,$B112,'[1]FB ÖN'!N:N))</f>
      </c>
      <c r="P112" s="57">
        <f>IF(SUMIF('[1]FB ÖN'!$C:$C,$B112,'[1]FB ÖN'!O:O)=0,"",SUMIF('[1]FB ÖN'!$C:$C,$B112,'[1]FB ÖN'!O:O))</f>
      </c>
      <c r="Q112" s="58">
        <f t="shared" si="11"/>
        <v>315471882</v>
      </c>
      <c r="R112" s="58">
        <f t="shared" si="12"/>
        <v>315471882</v>
      </c>
      <c r="S112" s="59"/>
      <c r="T112" s="57">
        <f>'Kiadások funkció szerint'!U112</f>
        <v>0</v>
      </c>
      <c r="U112" s="57">
        <f>'Kiadások funkció szerint'!V112</f>
        <v>0</v>
      </c>
      <c r="V112" s="57">
        <f>R112</f>
        <v>315471882</v>
      </c>
      <c r="Y112" s="167">
        <f t="shared" si="7"/>
        <v>0</v>
      </c>
    </row>
    <row r="113" spans="1:25" ht="15">
      <c r="A113" s="111" t="s">
        <v>564</v>
      </c>
      <c r="B113" s="129">
        <f>'Kiadások funkció szerint'!B113</f>
      </c>
      <c r="C113" s="129">
        <f>'Kiadások funkció szerint'!C113</f>
      </c>
      <c r="D113" s="49"/>
      <c r="E113" s="57">
        <f>IF(SUMIF('[1]FB ÖN'!$C:$C,$B113,'[1]FB ÖN'!E:E)=0,"",SUMIF('[1]FB ÖN'!$C:$C,$B113,'[1]FB ÖN'!E:E))</f>
      </c>
      <c r="F113" s="57">
        <f>IF(SUMIF('[1]FB ÖN'!$C:$C,$B113,'[1]FB ÖN'!F:F)=0,"",SUMIF('[1]FB ÖN'!$C:$C,$B113,'[1]FB ÖN'!F:F))</f>
      </c>
      <c r="G113" s="57">
        <f>IF(SUMIF('[1]FB ÖN'!$C:$C,$B113,'[1]FB ÖN'!G:G)=0,"",SUMIF('[1]FB ÖN'!$C:$C,$B113,'[1]FB ÖN'!G:G))</f>
      </c>
      <c r="H113" s="57">
        <f>IF(SUMIF('[1]FB ÖN'!$C:$C,$B113,'[1]FB ÖN'!H:H)=0,"",SUMIF('[1]FB ÖN'!$C:$C,$B113,'[1]FB ÖN'!H:H))</f>
      </c>
      <c r="I113" s="57">
        <f>IF(SUMIF('[1]FB ÖN'!$C:$C,$B113,'[1]FB ÖN'!I:I)=0,"",SUMIF('[1]FB ÖN'!$C:$C,$B113,'[1]FB ÖN'!I:I))</f>
      </c>
      <c r="J113" s="57">
        <f>IF(SUMIF('[1]FB ÖN'!$C:$C,$B113,'[1]FB ÖN'!J:J)=0,"",SUMIF('[1]FB ÖN'!$C:$C,$B113,'[1]FB ÖN'!J:J))</f>
      </c>
      <c r="K113" s="57">
        <f>IF(SUMIF('[1]FB ÖN'!$C:$C,$B113,'[1]FB ÖN'!K:K)=0,"",SUMIF('[1]FB ÖN'!$C:$C,$B113,'[1]FB ÖN'!K:K))</f>
      </c>
      <c r="L113" s="58">
        <f t="shared" si="13"/>
        <v>0</v>
      </c>
      <c r="M113" s="57">
        <f>IF(B113=18010-0,'Bevételek funkció szerint'!Q184,'Kiadások funkció szerint'!M113-'Bevételek funkció szerint'!L113)+'Kiadások funkció szerint'!N113</f>
        <v>0</v>
      </c>
      <c r="N113" s="57">
        <f>IF(SUMIF('[1]FB ÖN'!$C:$C,$B113,'[1]FB ÖN'!N:N)=0,"",SUMIF('[1]FB ÖN'!$C:$C,$B113,'[1]FB ÖN'!N:N))</f>
      </c>
      <c r="O113" s="57">
        <f>IF(SUMIF('[1]FB ÖN'!$C:$C,$B113,'[1]FB ÖN'!N:N)=0,"",SUMIF('[1]FB ÖN'!$C:$C,$B113,'[1]FB ÖN'!N:N))</f>
      </c>
      <c r="P113" s="57">
        <f>IF(SUMIF('[1]FB ÖN'!$C:$C,$B113,'[1]FB ÖN'!O:O)=0,"",SUMIF('[1]FB ÖN'!$C:$C,$B113,'[1]FB ÖN'!O:O))</f>
      </c>
      <c r="Q113" s="58">
        <f t="shared" si="11"/>
        <v>0</v>
      </c>
      <c r="R113" s="58">
        <f t="shared" si="12"/>
        <v>0</v>
      </c>
      <c r="S113" s="59"/>
      <c r="T113" s="57">
        <f>'Kiadások funkció szerint'!U113</f>
        <v>0</v>
      </c>
      <c r="U113" s="57">
        <f>'Kiadások funkció szerint'!V113</f>
        <v>0</v>
      </c>
      <c r="V113" s="57">
        <f>'Kiadások funkció szerint'!W113</f>
        <v>0</v>
      </c>
      <c r="Y113" s="167">
        <f t="shared" si="7"/>
        <v>0</v>
      </c>
    </row>
    <row r="114" spans="1:25" ht="15">
      <c r="A114" s="111" t="s">
        <v>565</v>
      </c>
      <c r="B114" s="129">
        <f>'Kiadások funkció szerint'!B114</f>
      </c>
      <c r="C114" s="129">
        <f>'Kiadások funkció szerint'!C114</f>
      </c>
      <c r="D114" s="49"/>
      <c r="E114" s="57">
        <f>IF(SUMIF('[1]FB ÖN'!$C:$C,$B114,'[1]FB ÖN'!E:E)=0,"",SUMIF('[1]FB ÖN'!$C:$C,$B114,'[1]FB ÖN'!E:E))</f>
      </c>
      <c r="F114" s="57">
        <f>IF(SUMIF('[1]FB ÖN'!$C:$C,$B114,'[1]FB ÖN'!F:F)=0,"",SUMIF('[1]FB ÖN'!$C:$C,$B114,'[1]FB ÖN'!F:F))</f>
      </c>
      <c r="G114" s="57">
        <f>IF(SUMIF('[1]FB ÖN'!$C:$C,$B114,'[1]FB ÖN'!G:G)=0,"",SUMIF('[1]FB ÖN'!$C:$C,$B114,'[1]FB ÖN'!G:G))</f>
      </c>
      <c r="H114" s="57">
        <f>IF(SUMIF('[1]FB ÖN'!$C:$C,$B114,'[1]FB ÖN'!H:H)=0,"",SUMIF('[1]FB ÖN'!$C:$C,$B114,'[1]FB ÖN'!H:H))</f>
      </c>
      <c r="I114" s="57">
        <f>IF(SUMIF('[1]FB ÖN'!$C:$C,$B114,'[1]FB ÖN'!I:I)=0,"",SUMIF('[1]FB ÖN'!$C:$C,$B114,'[1]FB ÖN'!I:I))</f>
      </c>
      <c r="J114" s="57">
        <f>IF(SUMIF('[1]FB ÖN'!$C:$C,$B114,'[1]FB ÖN'!J:J)=0,"",SUMIF('[1]FB ÖN'!$C:$C,$B114,'[1]FB ÖN'!J:J))</f>
      </c>
      <c r="K114" s="57">
        <f>IF(SUMIF('[1]FB ÖN'!$C:$C,$B114,'[1]FB ÖN'!K:K)=0,"",SUMIF('[1]FB ÖN'!$C:$C,$B114,'[1]FB ÖN'!K:K))</f>
      </c>
      <c r="L114" s="58">
        <f t="shared" si="13"/>
        <v>0</v>
      </c>
      <c r="M114" s="57">
        <f>IF(B114=18010-0,'Bevételek funkció szerint'!Q185,'Kiadások funkció szerint'!M114-'Bevételek funkció szerint'!L114)+'Kiadások funkció szerint'!N114</f>
        <v>0</v>
      </c>
      <c r="N114" s="57">
        <f>IF(SUMIF('[1]FB ÖN'!$C:$C,$B114,'[1]FB ÖN'!N:N)=0,"",SUMIF('[1]FB ÖN'!$C:$C,$B114,'[1]FB ÖN'!N:N))</f>
      </c>
      <c r="O114" s="57">
        <f>IF(SUMIF('[1]FB ÖN'!$C:$C,$B114,'[1]FB ÖN'!N:N)=0,"",SUMIF('[1]FB ÖN'!$C:$C,$B114,'[1]FB ÖN'!N:N))</f>
      </c>
      <c r="P114" s="57">
        <f>IF(SUMIF('[1]FB ÖN'!$C:$C,$B114,'[1]FB ÖN'!O:O)=0,"",SUMIF('[1]FB ÖN'!$C:$C,$B114,'[1]FB ÖN'!O:O))</f>
      </c>
      <c r="Q114" s="58">
        <f t="shared" si="11"/>
        <v>0</v>
      </c>
      <c r="R114" s="58">
        <f t="shared" si="12"/>
        <v>0</v>
      </c>
      <c r="S114" s="59"/>
      <c r="T114" s="57">
        <f>'Kiadások funkció szerint'!U114</f>
        <v>0</v>
      </c>
      <c r="U114" s="57">
        <f>'Kiadások funkció szerint'!V114</f>
        <v>0</v>
      </c>
      <c r="V114" s="57">
        <f>'Kiadások funkció szerint'!W114</f>
        <v>0</v>
      </c>
      <c r="Y114" s="167">
        <f t="shared" si="7"/>
        <v>0</v>
      </c>
    </row>
    <row r="115" spans="1:25" ht="15">
      <c r="A115" s="111" t="s">
        <v>566</v>
      </c>
      <c r="B115" s="129">
        <f>'Kiadások funkció szerint'!B115</f>
      </c>
      <c r="C115" s="129">
        <f>'Kiadások funkció szerint'!C115</f>
      </c>
      <c r="D115" s="49"/>
      <c r="E115" s="57">
        <f>IF(SUMIF('[1]FB ÖN'!$C:$C,$B115,'[1]FB ÖN'!E:E)=0,"",SUMIF('[1]FB ÖN'!$C:$C,$B115,'[1]FB ÖN'!E:E))</f>
      </c>
      <c r="F115" s="57">
        <f>IF(SUMIF('[1]FB ÖN'!$C:$C,$B115,'[1]FB ÖN'!F:F)=0,"",SUMIF('[1]FB ÖN'!$C:$C,$B115,'[1]FB ÖN'!F:F))</f>
      </c>
      <c r="G115" s="57">
        <f>IF(SUMIF('[1]FB ÖN'!$C:$C,$B115,'[1]FB ÖN'!G:G)=0,"",SUMIF('[1]FB ÖN'!$C:$C,$B115,'[1]FB ÖN'!G:G))</f>
      </c>
      <c r="H115" s="57">
        <f>IF(SUMIF('[1]FB ÖN'!$C:$C,$B115,'[1]FB ÖN'!H:H)=0,"",SUMIF('[1]FB ÖN'!$C:$C,$B115,'[1]FB ÖN'!H:H))</f>
      </c>
      <c r="I115" s="57">
        <f>IF(SUMIF('[1]FB ÖN'!$C:$C,$B115,'[1]FB ÖN'!I:I)=0,"",SUMIF('[1]FB ÖN'!$C:$C,$B115,'[1]FB ÖN'!I:I))</f>
      </c>
      <c r="J115" s="57">
        <f>IF(SUMIF('[1]FB ÖN'!$C:$C,$B115,'[1]FB ÖN'!J:J)=0,"",SUMIF('[1]FB ÖN'!$C:$C,$B115,'[1]FB ÖN'!J:J))</f>
      </c>
      <c r="K115" s="57">
        <f>IF(SUMIF('[1]FB ÖN'!$C:$C,$B115,'[1]FB ÖN'!K:K)=0,"",SUMIF('[1]FB ÖN'!$C:$C,$B115,'[1]FB ÖN'!K:K))</f>
      </c>
      <c r="L115" s="58">
        <f t="shared" si="13"/>
        <v>0</v>
      </c>
      <c r="M115" s="57">
        <f>IF(B115=18010-0,'Bevételek funkció szerint'!Q186,'Kiadások funkció szerint'!M115-'Bevételek funkció szerint'!L115)+'Kiadások funkció szerint'!N115</f>
        <v>0</v>
      </c>
      <c r="N115" s="57">
        <f>IF(SUMIF('[1]FB ÖN'!$C:$C,$B115,'[1]FB ÖN'!N:N)=0,"",SUMIF('[1]FB ÖN'!$C:$C,$B115,'[1]FB ÖN'!N:N))</f>
      </c>
      <c r="O115" s="57">
        <f>IF(SUMIF('[1]FB ÖN'!$C:$C,$B115,'[1]FB ÖN'!N:N)=0,"",SUMIF('[1]FB ÖN'!$C:$C,$B115,'[1]FB ÖN'!N:N))</f>
      </c>
      <c r="P115" s="57">
        <f>IF(SUMIF('[1]FB ÖN'!$C:$C,$B115,'[1]FB ÖN'!O:O)=0,"",SUMIF('[1]FB ÖN'!$C:$C,$B115,'[1]FB ÖN'!O:O))</f>
      </c>
      <c r="Q115" s="58">
        <f t="shared" si="11"/>
        <v>0</v>
      </c>
      <c r="R115" s="58">
        <f t="shared" si="12"/>
        <v>0</v>
      </c>
      <c r="S115" s="59"/>
      <c r="T115" s="57">
        <f>'Kiadások funkció szerint'!U115</f>
        <v>0</v>
      </c>
      <c r="U115" s="57">
        <f>'Kiadások funkció szerint'!V115</f>
        <v>0</v>
      </c>
      <c r="V115" s="57">
        <f>'Kiadások funkció szerint'!W115</f>
        <v>0</v>
      </c>
      <c r="Y115" s="167">
        <f t="shared" si="7"/>
        <v>0</v>
      </c>
    </row>
    <row r="116" spans="1:25" ht="15">
      <c r="A116" s="111" t="s">
        <v>567</v>
      </c>
      <c r="B116" s="129">
        <f>'Kiadások funkció szerint'!B116</f>
      </c>
      <c r="C116" s="129">
        <f>'Kiadások funkció szerint'!C116</f>
      </c>
      <c r="D116" s="49"/>
      <c r="E116" s="57">
        <f>IF(SUMIF('[1]FB ÖN'!$C:$C,$B116,'[1]FB ÖN'!E:E)=0,"",SUMIF('[1]FB ÖN'!$C:$C,$B116,'[1]FB ÖN'!E:E))</f>
      </c>
      <c r="F116" s="57">
        <f>IF(SUMIF('[1]FB ÖN'!$C:$C,$B116,'[1]FB ÖN'!F:F)=0,"",SUMIF('[1]FB ÖN'!$C:$C,$B116,'[1]FB ÖN'!F:F))</f>
      </c>
      <c r="G116" s="57">
        <f>IF(SUMIF('[1]FB ÖN'!$C:$C,$B116,'[1]FB ÖN'!G:G)=0,"",SUMIF('[1]FB ÖN'!$C:$C,$B116,'[1]FB ÖN'!G:G))</f>
      </c>
      <c r="H116" s="57">
        <f>IF(SUMIF('[1]FB ÖN'!$C:$C,$B116,'[1]FB ÖN'!H:H)=0,"",SUMIF('[1]FB ÖN'!$C:$C,$B116,'[1]FB ÖN'!H:H))</f>
      </c>
      <c r="I116" s="57">
        <f>IF(SUMIF('[1]FB ÖN'!$C:$C,$B116,'[1]FB ÖN'!I:I)=0,"",SUMIF('[1]FB ÖN'!$C:$C,$B116,'[1]FB ÖN'!I:I))</f>
      </c>
      <c r="J116" s="57">
        <f>IF(SUMIF('[1]FB ÖN'!$C:$C,$B116,'[1]FB ÖN'!J:J)=0,"",SUMIF('[1]FB ÖN'!$C:$C,$B116,'[1]FB ÖN'!J:J))</f>
      </c>
      <c r="K116" s="57">
        <f>IF(SUMIF('[1]FB ÖN'!$C:$C,$B116,'[1]FB ÖN'!K:K)=0,"",SUMIF('[1]FB ÖN'!$C:$C,$B116,'[1]FB ÖN'!K:K))</f>
      </c>
      <c r="L116" s="58">
        <f t="shared" si="13"/>
        <v>0</v>
      </c>
      <c r="M116" s="57">
        <f>IF(B116=18010-0,'Bevételek funkció szerint'!Q187,'Kiadások funkció szerint'!M116-'Bevételek funkció szerint'!L116)+'Kiadások funkció szerint'!N116</f>
        <v>0</v>
      </c>
      <c r="N116" s="57">
        <f>IF(SUMIF('[1]FB ÖN'!$C:$C,$B116,'[1]FB ÖN'!N:N)=0,"",SUMIF('[1]FB ÖN'!$C:$C,$B116,'[1]FB ÖN'!N:N))</f>
      </c>
      <c r="O116" s="57">
        <f>IF(SUMIF('[1]FB ÖN'!$C:$C,$B116,'[1]FB ÖN'!N:N)=0,"",SUMIF('[1]FB ÖN'!$C:$C,$B116,'[1]FB ÖN'!N:N))</f>
      </c>
      <c r="P116" s="57">
        <f>IF(SUMIF('[1]FB ÖN'!$C:$C,$B116,'[1]FB ÖN'!O:O)=0,"",SUMIF('[1]FB ÖN'!$C:$C,$B116,'[1]FB ÖN'!O:O))</f>
      </c>
      <c r="Q116" s="58">
        <f aca="true" t="shared" si="14" ref="Q116:Q128">SUM(M116:P116)</f>
        <v>0</v>
      </c>
      <c r="R116" s="58">
        <f aca="true" t="shared" si="15" ref="R116:R128">SUM(Q116,L116)</f>
        <v>0</v>
      </c>
      <c r="S116" s="59"/>
      <c r="T116" s="57">
        <f>'Kiadások funkció szerint'!U116</f>
        <v>0</v>
      </c>
      <c r="U116" s="57">
        <f>'Kiadások funkció szerint'!V116</f>
        <v>0</v>
      </c>
      <c r="V116" s="57">
        <f>'Kiadások funkció szerint'!W116</f>
        <v>0</v>
      </c>
      <c r="Y116" s="167">
        <f t="shared" si="7"/>
        <v>0</v>
      </c>
    </row>
    <row r="117" spans="1:25" ht="15">
      <c r="A117" s="111" t="s">
        <v>568</v>
      </c>
      <c r="B117" s="129">
        <f>'Kiadások funkció szerint'!B117</f>
      </c>
      <c r="C117" s="129">
        <f>'Kiadások funkció szerint'!C117</f>
      </c>
      <c r="D117" s="49"/>
      <c r="E117" s="57">
        <f>IF(SUMIF('[1]FB ÖN'!$C:$C,$B117,'[1]FB ÖN'!E:E)=0,"",SUMIF('[1]FB ÖN'!$C:$C,$B117,'[1]FB ÖN'!E:E))</f>
      </c>
      <c r="F117" s="57">
        <f>IF(SUMIF('[1]FB ÖN'!$C:$C,$B117,'[1]FB ÖN'!F:F)=0,"",SUMIF('[1]FB ÖN'!$C:$C,$B117,'[1]FB ÖN'!F:F))</f>
      </c>
      <c r="G117" s="57">
        <f>IF(SUMIF('[1]FB ÖN'!$C:$C,$B117,'[1]FB ÖN'!G:G)=0,"",SUMIF('[1]FB ÖN'!$C:$C,$B117,'[1]FB ÖN'!G:G))</f>
      </c>
      <c r="H117" s="57">
        <f>IF(SUMIF('[1]FB ÖN'!$C:$C,$B117,'[1]FB ÖN'!H:H)=0,"",SUMIF('[1]FB ÖN'!$C:$C,$B117,'[1]FB ÖN'!H:H))</f>
      </c>
      <c r="I117" s="57">
        <f>IF(SUMIF('[1]FB ÖN'!$C:$C,$B117,'[1]FB ÖN'!I:I)=0,"",SUMIF('[1]FB ÖN'!$C:$C,$B117,'[1]FB ÖN'!I:I))</f>
      </c>
      <c r="J117" s="57">
        <f>IF(SUMIF('[1]FB ÖN'!$C:$C,$B117,'[1]FB ÖN'!J:J)=0,"",SUMIF('[1]FB ÖN'!$C:$C,$B117,'[1]FB ÖN'!J:J))</f>
      </c>
      <c r="K117" s="57">
        <f>IF(SUMIF('[1]FB ÖN'!$C:$C,$B117,'[1]FB ÖN'!K:K)=0,"",SUMIF('[1]FB ÖN'!$C:$C,$B117,'[1]FB ÖN'!K:K))</f>
      </c>
      <c r="L117" s="58">
        <f t="shared" si="13"/>
        <v>0</v>
      </c>
      <c r="M117" s="57">
        <f>IF(B117=18010-0,'Bevételek funkció szerint'!Q188,'Kiadások funkció szerint'!M117-'Bevételek funkció szerint'!L117)+'Kiadások funkció szerint'!N117</f>
        <v>0</v>
      </c>
      <c r="N117" s="57">
        <f>IF(SUMIF('[1]FB ÖN'!$C:$C,$B117,'[1]FB ÖN'!N:N)=0,"",SUMIF('[1]FB ÖN'!$C:$C,$B117,'[1]FB ÖN'!N:N))</f>
      </c>
      <c r="O117" s="57">
        <f>IF(SUMIF('[1]FB ÖN'!$C:$C,$B117,'[1]FB ÖN'!N:N)=0,"",SUMIF('[1]FB ÖN'!$C:$C,$B117,'[1]FB ÖN'!N:N))</f>
      </c>
      <c r="P117" s="57">
        <f>IF(SUMIF('[1]FB ÖN'!$C:$C,$B117,'[1]FB ÖN'!O:O)=0,"",SUMIF('[1]FB ÖN'!$C:$C,$B117,'[1]FB ÖN'!O:O))</f>
      </c>
      <c r="Q117" s="58">
        <f t="shared" si="14"/>
        <v>0</v>
      </c>
      <c r="R117" s="58">
        <f t="shared" si="15"/>
        <v>0</v>
      </c>
      <c r="S117" s="59"/>
      <c r="T117" s="57">
        <f>'Kiadások funkció szerint'!U117</f>
        <v>0</v>
      </c>
      <c r="U117" s="57">
        <f>'Kiadások funkció szerint'!V117</f>
        <v>0</v>
      </c>
      <c r="V117" s="57">
        <f>'Kiadások funkció szerint'!W117</f>
        <v>0</v>
      </c>
      <c r="Y117" s="167">
        <f t="shared" si="7"/>
        <v>0</v>
      </c>
    </row>
    <row r="118" spans="1:25" ht="14.25" customHeight="1">
      <c r="A118" s="111" t="s">
        <v>569</v>
      </c>
      <c r="B118" s="129">
        <f>'Kiadások funkció szerint'!B118</f>
      </c>
      <c r="C118" s="129">
        <f>'Kiadások funkció szerint'!C118</f>
      </c>
      <c r="D118" s="49"/>
      <c r="E118" s="57">
        <f>IF(SUMIF('[1]FB ÖN'!$C:$C,$B118,'[1]FB ÖN'!E:E)=0,"",SUMIF('[1]FB ÖN'!$C:$C,$B118,'[1]FB ÖN'!E:E))</f>
      </c>
      <c r="F118" s="57">
        <f>IF(SUMIF('[1]FB ÖN'!$C:$C,$B118,'[1]FB ÖN'!F:F)=0,"",SUMIF('[1]FB ÖN'!$C:$C,$B118,'[1]FB ÖN'!F:F))</f>
      </c>
      <c r="G118" s="57">
        <f>IF(SUMIF('[1]FB ÖN'!$C:$C,$B118,'[1]FB ÖN'!G:G)=0,"",SUMIF('[1]FB ÖN'!$C:$C,$B118,'[1]FB ÖN'!G:G))</f>
      </c>
      <c r="H118" s="57">
        <f>IF(SUMIF('[1]FB ÖN'!$C:$C,$B118,'[1]FB ÖN'!H:H)=0,"",SUMIF('[1]FB ÖN'!$C:$C,$B118,'[1]FB ÖN'!H:H))</f>
      </c>
      <c r="I118" s="57">
        <f>IF(SUMIF('[1]FB ÖN'!$C:$C,$B118,'[1]FB ÖN'!I:I)=0,"",SUMIF('[1]FB ÖN'!$C:$C,$B118,'[1]FB ÖN'!I:I))</f>
      </c>
      <c r="J118" s="57">
        <f>IF(SUMIF('[1]FB ÖN'!$C:$C,$B118,'[1]FB ÖN'!J:J)=0,"",SUMIF('[1]FB ÖN'!$C:$C,$B118,'[1]FB ÖN'!J:J))</f>
      </c>
      <c r="K118" s="57">
        <f>IF(SUMIF('[1]FB ÖN'!$C:$C,$B118,'[1]FB ÖN'!K:K)=0,"",SUMIF('[1]FB ÖN'!$C:$C,$B118,'[1]FB ÖN'!K:K))</f>
      </c>
      <c r="L118" s="58">
        <f t="shared" si="13"/>
        <v>0</v>
      </c>
      <c r="M118" s="57">
        <f>'Kiadások funkció szerint'!M118-'Bevételek funkció szerint'!L118</f>
        <v>0</v>
      </c>
      <c r="N118" s="57">
        <f>IF(SUMIF('[1]FB ÖN'!$C:$C,$B118,'[1]FB ÖN'!N:N)=0,"",SUMIF('[1]FB ÖN'!$C:$C,$B118,'[1]FB ÖN'!N:N))</f>
      </c>
      <c r="O118" s="57">
        <f>IF(SUMIF('[1]FB ÖN'!$C:$C,$B118,'[1]FB ÖN'!N:N)=0,"",SUMIF('[1]FB ÖN'!$C:$C,$B118,'[1]FB ÖN'!N:N))</f>
      </c>
      <c r="P118" s="57">
        <f>IF(SUMIF('[1]FB ÖN'!$C:$C,$B118,'[1]FB ÖN'!O:O)=0,"",SUMIF('[1]FB ÖN'!$C:$C,$B118,'[1]FB ÖN'!O:O))</f>
      </c>
      <c r="Q118" s="58">
        <f t="shared" si="14"/>
        <v>0</v>
      </c>
      <c r="R118" s="58">
        <f t="shared" si="15"/>
        <v>0</v>
      </c>
      <c r="S118" s="59"/>
      <c r="T118" s="57">
        <f>'Kiadások funkció szerint'!U118</f>
        <v>0</v>
      </c>
      <c r="U118" s="57">
        <f>'Kiadások funkció szerint'!V118</f>
        <v>0</v>
      </c>
      <c r="V118" s="57">
        <f>'Kiadások funkció szerint'!W118</f>
        <v>0</v>
      </c>
      <c r="Y118" s="167">
        <f t="shared" si="7"/>
        <v>0</v>
      </c>
    </row>
    <row r="119" spans="1:25" ht="15">
      <c r="A119" s="111" t="s">
        <v>570</v>
      </c>
      <c r="B119" s="129">
        <f>'Kiadások funkció szerint'!B119</f>
      </c>
      <c r="C119" s="129">
        <f>'Kiadások funkció szerint'!C119</f>
      </c>
      <c r="D119" s="49"/>
      <c r="E119" s="57">
        <f>IF(SUMIF('[1]FB ÖN'!$C:$C,$B119,'[1]FB ÖN'!E:E)=0,"",SUMIF('[1]FB ÖN'!$C:$C,$B119,'[1]FB ÖN'!E:E))</f>
      </c>
      <c r="F119" s="57">
        <f>IF(SUMIF('[1]FB ÖN'!$C:$C,$B119,'[1]FB ÖN'!F:F)=0,"",SUMIF('[1]FB ÖN'!$C:$C,$B119,'[1]FB ÖN'!F:F))</f>
      </c>
      <c r="G119" s="57">
        <f>IF(SUMIF('[1]FB ÖN'!$C:$C,$B119,'[1]FB ÖN'!G:G)=0,"",SUMIF('[1]FB ÖN'!$C:$C,$B119,'[1]FB ÖN'!G:G))</f>
      </c>
      <c r="H119" s="57">
        <f>IF(SUMIF('[1]FB ÖN'!$C:$C,$B119,'[1]FB ÖN'!H:H)=0,"",SUMIF('[1]FB ÖN'!$C:$C,$B119,'[1]FB ÖN'!H:H))</f>
      </c>
      <c r="I119" s="57">
        <f>IF(SUMIF('[1]FB ÖN'!$C:$C,$B119,'[1]FB ÖN'!I:I)=0,"",SUMIF('[1]FB ÖN'!$C:$C,$B119,'[1]FB ÖN'!I:I))</f>
      </c>
      <c r="J119" s="57">
        <f>IF(SUMIF('[1]FB ÖN'!$C:$C,$B119,'[1]FB ÖN'!J:J)=0,"",SUMIF('[1]FB ÖN'!$C:$C,$B119,'[1]FB ÖN'!J:J))</f>
      </c>
      <c r="K119" s="57">
        <f>IF(SUMIF('[1]FB ÖN'!$C:$C,$B119,'[1]FB ÖN'!K:K)=0,"",SUMIF('[1]FB ÖN'!$C:$C,$B119,'[1]FB ÖN'!K:K))</f>
      </c>
      <c r="L119" s="58">
        <f t="shared" si="13"/>
        <v>0</v>
      </c>
      <c r="M119" s="57">
        <f>'Kiadások funkció szerint'!M119-'Bevételek funkció szerint'!L119</f>
        <v>0</v>
      </c>
      <c r="N119" s="57">
        <f>IF(SUMIF('[1]FB ÖN'!$C:$C,$B119,'[1]FB ÖN'!N:N)=0,"",SUMIF('[1]FB ÖN'!$C:$C,$B119,'[1]FB ÖN'!N:N))</f>
      </c>
      <c r="O119" s="57">
        <f>IF(SUMIF('[1]FB ÖN'!$C:$C,$B119,'[1]FB ÖN'!N:N)=0,"",SUMIF('[1]FB ÖN'!$C:$C,$B119,'[1]FB ÖN'!N:N))</f>
      </c>
      <c r="P119" s="57">
        <f>IF(SUMIF('[1]FB ÖN'!$C:$C,$B119,'[1]FB ÖN'!O:O)=0,"",SUMIF('[1]FB ÖN'!$C:$C,$B119,'[1]FB ÖN'!O:O))</f>
      </c>
      <c r="Q119" s="58">
        <f t="shared" si="14"/>
        <v>0</v>
      </c>
      <c r="R119" s="58">
        <f t="shared" si="15"/>
        <v>0</v>
      </c>
      <c r="S119" s="59"/>
      <c r="T119" s="57">
        <f>'Kiadások funkció szerint'!U119</f>
        <v>0</v>
      </c>
      <c r="U119" s="57">
        <f>'Kiadások funkció szerint'!V119</f>
        <v>0</v>
      </c>
      <c r="V119" s="57">
        <f>'Kiadások funkció szerint'!W119</f>
        <v>0</v>
      </c>
      <c r="Y119" s="167">
        <f t="shared" si="7"/>
        <v>0</v>
      </c>
    </row>
    <row r="120" spans="1:25" ht="14.25" customHeight="1">
      <c r="A120" s="111" t="s">
        <v>571</v>
      </c>
      <c r="B120" s="129">
        <f>'Kiadások funkció szerint'!B120</f>
      </c>
      <c r="C120" s="129">
        <f>'Kiadások funkció szerint'!C120</f>
      </c>
      <c r="D120" s="49"/>
      <c r="E120" s="57">
        <f>IF(SUMIF('[1]FB ÖN'!$C:$C,$B120,'[1]FB ÖN'!E:E)=0,"",SUMIF('[1]FB ÖN'!$C:$C,$B120,'[1]FB ÖN'!E:E))</f>
      </c>
      <c r="F120" s="57">
        <f>IF(SUMIF('[1]FB ÖN'!$C:$C,$B120,'[1]FB ÖN'!F:F)=0,"",SUMIF('[1]FB ÖN'!$C:$C,$B120,'[1]FB ÖN'!F:F))</f>
      </c>
      <c r="G120" s="57">
        <f>IF(SUMIF('[1]FB ÖN'!$C:$C,$B120,'[1]FB ÖN'!G:G)=0,"",SUMIF('[1]FB ÖN'!$C:$C,$B120,'[1]FB ÖN'!G:G))</f>
      </c>
      <c r="H120" s="57">
        <f>IF(SUMIF('[1]FB ÖN'!$C:$C,$B120,'[1]FB ÖN'!H:H)=0,"",SUMIF('[1]FB ÖN'!$C:$C,$B120,'[1]FB ÖN'!H:H))</f>
      </c>
      <c r="I120" s="57">
        <f>IF(SUMIF('[1]FB ÖN'!$C:$C,$B120,'[1]FB ÖN'!I:I)=0,"",SUMIF('[1]FB ÖN'!$C:$C,$B120,'[1]FB ÖN'!I:I))</f>
      </c>
      <c r="J120" s="57">
        <f>IF(SUMIF('[1]FB ÖN'!$C:$C,$B120,'[1]FB ÖN'!J:J)=0,"",SUMIF('[1]FB ÖN'!$C:$C,$B120,'[1]FB ÖN'!J:J))</f>
      </c>
      <c r="K120" s="57">
        <f>IF(SUMIF('[1]FB ÖN'!$C:$C,$B120,'[1]FB ÖN'!K:K)=0,"",SUMIF('[1]FB ÖN'!$C:$C,$B120,'[1]FB ÖN'!K:K))</f>
      </c>
      <c r="L120" s="58">
        <f t="shared" si="13"/>
        <v>0</v>
      </c>
      <c r="M120" s="57">
        <f>'Kiadások funkció szerint'!M120-'Bevételek funkció szerint'!L120</f>
        <v>0</v>
      </c>
      <c r="N120" s="57">
        <f>IF(SUMIF('[1]FB ÖN'!$C:$C,$B120,'[1]FB ÖN'!N:N)=0,"",SUMIF('[1]FB ÖN'!$C:$C,$B120,'[1]FB ÖN'!N:N))</f>
      </c>
      <c r="O120" s="57">
        <f>IF(SUMIF('[1]FB ÖN'!$C:$C,$B120,'[1]FB ÖN'!N:N)=0,"",SUMIF('[1]FB ÖN'!$C:$C,$B120,'[1]FB ÖN'!N:N))</f>
      </c>
      <c r="P120" s="57">
        <f>IF(SUMIF('[1]FB ÖN'!$C:$C,$B120,'[1]FB ÖN'!O:O)=0,"",SUMIF('[1]FB ÖN'!$C:$C,$B120,'[1]FB ÖN'!O:O))</f>
      </c>
      <c r="Q120" s="58">
        <f t="shared" si="14"/>
        <v>0</v>
      </c>
      <c r="R120" s="58">
        <f t="shared" si="15"/>
        <v>0</v>
      </c>
      <c r="S120" s="59"/>
      <c r="T120" s="57">
        <f>'Kiadások funkció szerint'!U120</f>
        <v>0</v>
      </c>
      <c r="U120" s="57">
        <f>'Kiadások funkció szerint'!V120</f>
        <v>0</v>
      </c>
      <c r="V120" s="57">
        <f>'Kiadások funkció szerint'!W120</f>
        <v>0</v>
      </c>
      <c r="Y120" s="167">
        <f t="shared" si="7"/>
        <v>0</v>
      </c>
    </row>
    <row r="121" spans="1:25" ht="14.25" customHeight="1">
      <c r="A121" s="111" t="s">
        <v>572</v>
      </c>
      <c r="B121" s="129">
        <f>'Kiadások funkció szerint'!B121</f>
      </c>
      <c r="C121" s="129">
        <f>'Kiadások funkció szerint'!C121</f>
      </c>
      <c r="D121" s="49"/>
      <c r="E121" s="57">
        <f>IF(SUMIF('[1]FB ÖN'!$C:$C,$B121,'[1]FB ÖN'!E:E)=0,"",SUMIF('[1]FB ÖN'!$C:$C,$B121,'[1]FB ÖN'!E:E))</f>
      </c>
      <c r="F121" s="57">
        <f>IF(SUMIF('[1]FB ÖN'!$C:$C,$B121,'[1]FB ÖN'!F:F)=0,"",SUMIF('[1]FB ÖN'!$C:$C,$B121,'[1]FB ÖN'!F:F))</f>
      </c>
      <c r="G121" s="57">
        <f>IF(SUMIF('[1]FB ÖN'!$C:$C,$B121,'[1]FB ÖN'!G:G)=0,"",SUMIF('[1]FB ÖN'!$C:$C,$B121,'[1]FB ÖN'!G:G))</f>
      </c>
      <c r="H121" s="57">
        <f>IF(SUMIF('[1]FB ÖN'!$C:$C,$B121,'[1]FB ÖN'!H:H)=0,"",SUMIF('[1]FB ÖN'!$C:$C,$B121,'[1]FB ÖN'!H:H))</f>
      </c>
      <c r="I121" s="57">
        <f>IF(SUMIF('[1]FB ÖN'!$C:$C,$B121,'[1]FB ÖN'!I:I)=0,"",SUMIF('[1]FB ÖN'!$C:$C,$B121,'[1]FB ÖN'!I:I))</f>
      </c>
      <c r="J121" s="57">
        <f>IF(SUMIF('[1]FB ÖN'!$C:$C,$B121,'[1]FB ÖN'!J:J)=0,"",SUMIF('[1]FB ÖN'!$C:$C,$B121,'[1]FB ÖN'!J:J))</f>
      </c>
      <c r="K121" s="57">
        <f>IF(SUMIF('[1]FB ÖN'!$C:$C,$B121,'[1]FB ÖN'!K:K)=0,"",SUMIF('[1]FB ÖN'!$C:$C,$B121,'[1]FB ÖN'!K:K))</f>
      </c>
      <c r="L121" s="58">
        <f t="shared" si="13"/>
        <v>0</v>
      </c>
      <c r="M121" s="57">
        <f>'Kiadások funkció szerint'!M121-'Bevételek funkció szerint'!L121</f>
        <v>0</v>
      </c>
      <c r="N121" s="57">
        <f>IF(SUMIF('[1]FB ÖN'!$C:$C,$B121,'[1]FB ÖN'!N:N)=0,"",SUMIF('[1]FB ÖN'!$C:$C,$B121,'[1]FB ÖN'!N:N))</f>
      </c>
      <c r="O121" s="57">
        <f>IF(SUMIF('[1]FB ÖN'!$C:$C,$B121,'[1]FB ÖN'!N:N)=0,"",SUMIF('[1]FB ÖN'!$C:$C,$B121,'[1]FB ÖN'!N:N))</f>
      </c>
      <c r="P121" s="57">
        <f>IF(SUMIF('[1]FB ÖN'!$C:$C,$B121,'[1]FB ÖN'!O:O)=0,"",SUMIF('[1]FB ÖN'!$C:$C,$B121,'[1]FB ÖN'!O:O))</f>
      </c>
      <c r="Q121" s="58">
        <f t="shared" si="14"/>
        <v>0</v>
      </c>
      <c r="R121" s="58">
        <f t="shared" si="15"/>
        <v>0</v>
      </c>
      <c r="S121" s="59"/>
      <c r="T121" s="57">
        <f>'Kiadások funkció szerint'!U121</f>
        <v>0</v>
      </c>
      <c r="U121" s="57">
        <f>'Kiadások funkció szerint'!V121</f>
        <v>0</v>
      </c>
      <c r="V121" s="57">
        <f>'Kiadások funkció szerint'!W121</f>
        <v>0</v>
      </c>
      <c r="Y121" s="167">
        <f t="shared" si="7"/>
        <v>0</v>
      </c>
    </row>
    <row r="122" spans="1:25" ht="14.25" customHeight="1">
      <c r="A122" s="111" t="s">
        <v>573</v>
      </c>
      <c r="B122" s="129">
        <f>'Kiadások funkció szerint'!B122</f>
      </c>
      <c r="C122" s="129">
        <f>'Kiadások funkció szerint'!C122</f>
      </c>
      <c r="D122" s="49"/>
      <c r="E122" s="57">
        <f>IF(SUMIF('[1]FB ÖN'!$C:$C,$B122,'[1]FB ÖN'!E:E)=0,"",SUMIF('[1]FB ÖN'!$C:$C,$B122,'[1]FB ÖN'!E:E))</f>
      </c>
      <c r="F122" s="57">
        <f>IF(SUMIF('[1]FB ÖN'!$C:$C,$B122,'[1]FB ÖN'!F:F)=0,"",SUMIF('[1]FB ÖN'!$C:$C,$B122,'[1]FB ÖN'!F:F))</f>
      </c>
      <c r="G122" s="57">
        <f>IF(SUMIF('[1]FB ÖN'!$C:$C,$B122,'[1]FB ÖN'!G:G)=0,"",SUMIF('[1]FB ÖN'!$C:$C,$B122,'[1]FB ÖN'!G:G))</f>
      </c>
      <c r="H122" s="57">
        <f>IF(SUMIF('[1]FB ÖN'!$C:$C,$B122,'[1]FB ÖN'!H:H)=0,"",SUMIF('[1]FB ÖN'!$C:$C,$B122,'[1]FB ÖN'!H:H))</f>
      </c>
      <c r="I122" s="57">
        <f>IF(SUMIF('[1]FB ÖN'!$C:$C,$B122,'[1]FB ÖN'!I:I)=0,"",SUMIF('[1]FB ÖN'!$C:$C,$B122,'[1]FB ÖN'!I:I))</f>
      </c>
      <c r="J122" s="57">
        <f>IF(SUMIF('[1]FB ÖN'!$C:$C,$B122,'[1]FB ÖN'!J:J)=0,"",SUMIF('[1]FB ÖN'!$C:$C,$B122,'[1]FB ÖN'!J:J))</f>
      </c>
      <c r="K122" s="57">
        <f>IF(SUMIF('[1]FB ÖN'!$C:$C,$B122,'[1]FB ÖN'!K:K)=0,"",SUMIF('[1]FB ÖN'!$C:$C,$B122,'[1]FB ÖN'!K:K))</f>
      </c>
      <c r="L122" s="58">
        <f t="shared" si="13"/>
        <v>0</v>
      </c>
      <c r="M122" s="57">
        <f>'Kiadások funkció szerint'!M122-'Bevételek funkció szerint'!L122</f>
        <v>0</v>
      </c>
      <c r="N122" s="57">
        <f>IF(SUMIF('[1]FB ÖN'!$C:$C,$B122,'[1]FB ÖN'!N:N)=0,"",SUMIF('[1]FB ÖN'!$C:$C,$B122,'[1]FB ÖN'!N:N))</f>
      </c>
      <c r="O122" s="57">
        <f>IF(SUMIF('[1]FB ÖN'!$C:$C,$B122,'[1]FB ÖN'!N:N)=0,"",SUMIF('[1]FB ÖN'!$C:$C,$B122,'[1]FB ÖN'!N:N))</f>
      </c>
      <c r="P122" s="57">
        <f>IF(SUMIF('[1]FB ÖN'!$C:$C,$B122,'[1]FB ÖN'!O:O)=0,"",SUMIF('[1]FB ÖN'!$C:$C,$B122,'[1]FB ÖN'!O:O))</f>
      </c>
      <c r="Q122" s="58">
        <f t="shared" si="14"/>
        <v>0</v>
      </c>
      <c r="R122" s="58">
        <f t="shared" si="15"/>
        <v>0</v>
      </c>
      <c r="S122" s="59"/>
      <c r="T122" s="57">
        <f>'Kiadások funkció szerint'!U122</f>
        <v>0</v>
      </c>
      <c r="U122" s="57">
        <f>'Kiadások funkció szerint'!V122</f>
        <v>0</v>
      </c>
      <c r="V122" s="57">
        <f>'Kiadások funkció szerint'!W122</f>
        <v>0</v>
      </c>
      <c r="Y122" s="167">
        <f t="shared" si="7"/>
        <v>0</v>
      </c>
    </row>
    <row r="123" spans="1:25" ht="14.25" customHeight="1">
      <c r="A123" s="111" t="s">
        <v>574</v>
      </c>
      <c r="B123" s="129">
        <f>'Kiadások funkció szerint'!B123</f>
      </c>
      <c r="C123" s="129">
        <f>'Kiadások funkció szerint'!C123</f>
      </c>
      <c r="D123" s="49"/>
      <c r="E123" s="57">
        <f>IF(SUMIF('[1]FB ÖN'!$C:$C,$B123,'[1]FB ÖN'!E:E)=0,"",SUMIF('[1]FB ÖN'!$C:$C,$B123,'[1]FB ÖN'!E:E))</f>
      </c>
      <c r="F123" s="57">
        <f>IF(SUMIF('[1]FB ÖN'!$C:$C,$B123,'[1]FB ÖN'!F:F)=0,"",SUMIF('[1]FB ÖN'!$C:$C,$B123,'[1]FB ÖN'!F:F))</f>
      </c>
      <c r="G123" s="57">
        <f>IF(SUMIF('[1]FB ÖN'!$C:$C,$B123,'[1]FB ÖN'!G:G)=0,"",SUMIF('[1]FB ÖN'!$C:$C,$B123,'[1]FB ÖN'!G:G))</f>
      </c>
      <c r="H123" s="57">
        <f>IF(SUMIF('[1]FB ÖN'!$C:$C,$B123,'[1]FB ÖN'!H:H)=0,"",SUMIF('[1]FB ÖN'!$C:$C,$B123,'[1]FB ÖN'!H:H))</f>
      </c>
      <c r="I123" s="57">
        <f>IF(SUMIF('[1]FB ÖN'!$C:$C,$B123,'[1]FB ÖN'!I:I)=0,"",SUMIF('[1]FB ÖN'!$C:$C,$B123,'[1]FB ÖN'!I:I))</f>
      </c>
      <c r="J123" s="57">
        <f>IF(SUMIF('[1]FB ÖN'!$C:$C,$B123,'[1]FB ÖN'!J:J)=0,"",SUMIF('[1]FB ÖN'!$C:$C,$B123,'[1]FB ÖN'!J:J))</f>
      </c>
      <c r="K123" s="57">
        <f>IF(SUMIF('[1]FB ÖN'!$C:$C,$B123,'[1]FB ÖN'!K:K)=0,"",SUMIF('[1]FB ÖN'!$C:$C,$B123,'[1]FB ÖN'!K:K))</f>
      </c>
      <c r="L123" s="58">
        <f t="shared" si="13"/>
        <v>0</v>
      </c>
      <c r="M123" s="57">
        <f>'Kiadások funkció szerint'!M123-'Bevételek funkció szerint'!L123</f>
        <v>0</v>
      </c>
      <c r="N123" s="57">
        <f>IF(SUMIF('[1]FB ÖN'!$C:$C,$B123,'[1]FB ÖN'!N:N)=0,"",SUMIF('[1]FB ÖN'!$C:$C,$B123,'[1]FB ÖN'!N:N))</f>
      </c>
      <c r="O123" s="57">
        <f>IF(SUMIF('[1]FB ÖN'!$C:$C,$B123,'[1]FB ÖN'!N:N)=0,"",SUMIF('[1]FB ÖN'!$C:$C,$B123,'[1]FB ÖN'!N:N))</f>
      </c>
      <c r="P123" s="57">
        <f>IF(SUMIF('[1]FB ÖN'!$C:$C,$B123,'[1]FB ÖN'!O:O)=0,"",SUMIF('[1]FB ÖN'!$C:$C,$B123,'[1]FB ÖN'!O:O))</f>
      </c>
      <c r="Q123" s="58">
        <f t="shared" si="14"/>
        <v>0</v>
      </c>
      <c r="R123" s="58">
        <f t="shared" si="15"/>
        <v>0</v>
      </c>
      <c r="S123" s="59"/>
      <c r="T123" s="57">
        <f>'Kiadások funkció szerint'!U123</f>
        <v>0</v>
      </c>
      <c r="U123" s="57">
        <f>'Kiadások funkció szerint'!V123</f>
        <v>0</v>
      </c>
      <c r="V123" s="57">
        <f>'Kiadások funkció szerint'!W123</f>
        <v>0</v>
      </c>
      <c r="Y123" s="167">
        <f t="shared" si="7"/>
        <v>0</v>
      </c>
    </row>
    <row r="124" spans="1:25" ht="14.25" customHeight="1">
      <c r="A124" s="111" t="s">
        <v>575</v>
      </c>
      <c r="B124" s="129">
        <f>'Kiadások funkció szerint'!B124</f>
      </c>
      <c r="C124" s="129">
        <f>'Kiadások funkció szerint'!C124</f>
      </c>
      <c r="D124" s="49"/>
      <c r="E124" s="57">
        <f>IF(SUMIF('[1]FB ÖN'!$C:$C,$B124,'[1]FB ÖN'!E:E)=0,"",SUMIF('[1]FB ÖN'!$C:$C,$B124,'[1]FB ÖN'!E:E))</f>
      </c>
      <c r="F124" s="57">
        <f>IF(SUMIF('[1]FB ÖN'!$C:$C,$B124,'[1]FB ÖN'!F:F)=0,"",SUMIF('[1]FB ÖN'!$C:$C,$B124,'[1]FB ÖN'!F:F))</f>
      </c>
      <c r="G124" s="57">
        <f>IF(SUMIF('[1]FB ÖN'!$C:$C,$B124,'[1]FB ÖN'!G:G)=0,"",SUMIF('[1]FB ÖN'!$C:$C,$B124,'[1]FB ÖN'!G:G))</f>
      </c>
      <c r="H124" s="57">
        <f>IF(SUMIF('[1]FB ÖN'!$C:$C,$B124,'[1]FB ÖN'!H:H)=0,"",SUMIF('[1]FB ÖN'!$C:$C,$B124,'[1]FB ÖN'!H:H))</f>
      </c>
      <c r="I124" s="57">
        <f>IF(SUMIF('[1]FB ÖN'!$C:$C,$B124,'[1]FB ÖN'!I:I)=0,"",SUMIF('[1]FB ÖN'!$C:$C,$B124,'[1]FB ÖN'!I:I))</f>
      </c>
      <c r="J124" s="57">
        <f>IF(SUMIF('[1]FB ÖN'!$C:$C,$B124,'[1]FB ÖN'!J:J)=0,"",SUMIF('[1]FB ÖN'!$C:$C,$B124,'[1]FB ÖN'!J:J))</f>
      </c>
      <c r="K124" s="57">
        <f>IF(SUMIF('[1]FB ÖN'!$C:$C,$B124,'[1]FB ÖN'!K:K)=0,"",SUMIF('[1]FB ÖN'!$C:$C,$B124,'[1]FB ÖN'!K:K))</f>
      </c>
      <c r="L124" s="58">
        <f t="shared" si="13"/>
        <v>0</v>
      </c>
      <c r="M124" s="57">
        <f>'Kiadások funkció szerint'!M124-'Bevételek funkció szerint'!L124</f>
        <v>0</v>
      </c>
      <c r="N124" s="57">
        <f>IF(SUMIF('[1]FB ÖN'!$C:$C,$B124,'[1]FB ÖN'!N:N)=0,"",SUMIF('[1]FB ÖN'!$C:$C,$B124,'[1]FB ÖN'!N:N))</f>
      </c>
      <c r="O124" s="57">
        <f>IF(SUMIF('[1]FB ÖN'!$C:$C,$B124,'[1]FB ÖN'!N:N)=0,"",SUMIF('[1]FB ÖN'!$C:$C,$B124,'[1]FB ÖN'!N:N))</f>
      </c>
      <c r="P124" s="57">
        <f>IF(SUMIF('[1]FB ÖN'!$C:$C,$B124,'[1]FB ÖN'!O:O)=0,"",SUMIF('[1]FB ÖN'!$C:$C,$B124,'[1]FB ÖN'!O:O))</f>
      </c>
      <c r="Q124" s="58">
        <f t="shared" si="14"/>
        <v>0</v>
      </c>
      <c r="R124" s="58">
        <f t="shared" si="15"/>
        <v>0</v>
      </c>
      <c r="S124" s="59"/>
      <c r="T124" s="57">
        <f>'Kiadások funkció szerint'!U124</f>
        <v>0</v>
      </c>
      <c r="U124" s="57">
        <f>'Kiadások funkció szerint'!V124</f>
        <v>0</v>
      </c>
      <c r="V124" s="57">
        <f>'Kiadások funkció szerint'!W124</f>
        <v>0</v>
      </c>
      <c r="Y124" s="167">
        <f t="shared" si="7"/>
        <v>0</v>
      </c>
    </row>
    <row r="125" spans="1:25" ht="14.25" customHeight="1">
      <c r="A125" s="111" t="s">
        <v>576</v>
      </c>
      <c r="B125" s="129">
        <f>'Kiadások funkció szerint'!B125</f>
      </c>
      <c r="C125" s="129">
        <f>'Kiadások funkció szerint'!C125</f>
      </c>
      <c r="D125" s="49"/>
      <c r="E125" s="57">
        <f>IF(SUMIF('[1]FB ÖN'!$C:$C,$B125,'[1]FB ÖN'!E:E)=0,"",SUMIF('[1]FB ÖN'!$C:$C,$B125,'[1]FB ÖN'!E:E))</f>
      </c>
      <c r="F125" s="57">
        <f>IF(SUMIF('[1]FB ÖN'!$C:$C,$B125,'[1]FB ÖN'!F:F)=0,"",SUMIF('[1]FB ÖN'!$C:$C,$B125,'[1]FB ÖN'!F:F))</f>
      </c>
      <c r="G125" s="57">
        <f>IF(SUMIF('[1]FB ÖN'!$C:$C,$B125,'[1]FB ÖN'!G:G)=0,"",SUMIF('[1]FB ÖN'!$C:$C,$B125,'[1]FB ÖN'!G:G))</f>
      </c>
      <c r="H125" s="57">
        <f>IF(SUMIF('[1]FB ÖN'!$C:$C,$B125,'[1]FB ÖN'!H:H)=0,"",SUMIF('[1]FB ÖN'!$C:$C,$B125,'[1]FB ÖN'!H:H))</f>
      </c>
      <c r="I125" s="57">
        <f>IF(SUMIF('[1]FB ÖN'!$C:$C,$B125,'[1]FB ÖN'!I:I)=0,"",SUMIF('[1]FB ÖN'!$C:$C,$B125,'[1]FB ÖN'!I:I))</f>
      </c>
      <c r="J125" s="57">
        <f>IF(SUMIF('[1]FB ÖN'!$C:$C,$B125,'[1]FB ÖN'!J:J)=0,"",SUMIF('[1]FB ÖN'!$C:$C,$B125,'[1]FB ÖN'!J:J))</f>
      </c>
      <c r="K125" s="57">
        <f>IF(SUMIF('[1]FB ÖN'!$C:$C,$B125,'[1]FB ÖN'!K:K)=0,"",SUMIF('[1]FB ÖN'!$C:$C,$B125,'[1]FB ÖN'!K:K))</f>
      </c>
      <c r="L125" s="58">
        <f t="shared" si="13"/>
        <v>0</v>
      </c>
      <c r="M125" s="57">
        <f>'Kiadások funkció szerint'!M125-'Bevételek funkció szerint'!L125</f>
        <v>0</v>
      </c>
      <c r="N125" s="57">
        <f>IF(SUMIF('[1]FB ÖN'!$C:$C,$B125,'[1]FB ÖN'!N:N)=0,"",SUMIF('[1]FB ÖN'!$C:$C,$B125,'[1]FB ÖN'!N:N))</f>
      </c>
      <c r="O125" s="57">
        <f>IF(SUMIF('[1]FB ÖN'!$C:$C,$B125,'[1]FB ÖN'!N:N)=0,"",SUMIF('[1]FB ÖN'!$C:$C,$B125,'[1]FB ÖN'!N:N))</f>
      </c>
      <c r="P125" s="57">
        <f>IF(SUMIF('[1]FB ÖN'!$C:$C,$B125,'[1]FB ÖN'!O:O)=0,"",SUMIF('[1]FB ÖN'!$C:$C,$B125,'[1]FB ÖN'!O:O))</f>
      </c>
      <c r="Q125" s="58">
        <f t="shared" si="14"/>
        <v>0</v>
      </c>
      <c r="R125" s="58">
        <f t="shared" si="15"/>
        <v>0</v>
      </c>
      <c r="S125" s="59"/>
      <c r="T125" s="57">
        <f>'Kiadások funkció szerint'!U125</f>
        <v>0</v>
      </c>
      <c r="U125" s="57">
        <f>'Kiadások funkció szerint'!V125</f>
        <v>0</v>
      </c>
      <c r="V125" s="57">
        <f>'Kiadások funkció szerint'!W125</f>
        <v>0</v>
      </c>
      <c r="Y125" s="167">
        <f t="shared" si="7"/>
        <v>0</v>
      </c>
    </row>
    <row r="126" spans="1:25" ht="14.25" customHeight="1">
      <c r="A126" s="111" t="s">
        <v>577</v>
      </c>
      <c r="B126" s="129">
        <f>'Kiadások funkció szerint'!B126</f>
      </c>
      <c r="C126" s="129">
        <f>'Kiadások funkció szerint'!C126</f>
      </c>
      <c r="D126" s="49"/>
      <c r="E126" s="57">
        <f>IF(SUMIF('[1]FB ÖN'!$C:$C,$B126,'[1]FB ÖN'!E:E)=0,"",SUMIF('[1]FB ÖN'!$C:$C,$B126,'[1]FB ÖN'!E:E))</f>
      </c>
      <c r="F126" s="57">
        <f>IF(SUMIF('[1]FB ÖN'!$C:$C,$B126,'[1]FB ÖN'!F:F)=0,"",SUMIF('[1]FB ÖN'!$C:$C,$B126,'[1]FB ÖN'!F:F))</f>
      </c>
      <c r="G126" s="57">
        <f>IF(SUMIF('[1]FB ÖN'!$C:$C,$B126,'[1]FB ÖN'!G:G)=0,"",SUMIF('[1]FB ÖN'!$C:$C,$B126,'[1]FB ÖN'!G:G))</f>
      </c>
      <c r="H126" s="57">
        <f>IF(SUMIF('[1]FB ÖN'!$C:$C,$B126,'[1]FB ÖN'!H:H)=0,"",SUMIF('[1]FB ÖN'!$C:$C,$B126,'[1]FB ÖN'!H:H))</f>
      </c>
      <c r="I126" s="57">
        <f>IF(SUMIF('[1]FB ÖN'!$C:$C,$B126,'[1]FB ÖN'!I:I)=0,"",SUMIF('[1]FB ÖN'!$C:$C,$B126,'[1]FB ÖN'!I:I))</f>
      </c>
      <c r="J126" s="57">
        <f>IF(SUMIF('[1]FB ÖN'!$C:$C,$B126,'[1]FB ÖN'!J:J)=0,"",SUMIF('[1]FB ÖN'!$C:$C,$B126,'[1]FB ÖN'!J:J))</f>
      </c>
      <c r="K126" s="57">
        <f>IF(SUMIF('[1]FB ÖN'!$C:$C,$B126,'[1]FB ÖN'!K:K)=0,"",SUMIF('[1]FB ÖN'!$C:$C,$B126,'[1]FB ÖN'!K:K))</f>
      </c>
      <c r="L126" s="58">
        <f t="shared" si="13"/>
        <v>0</v>
      </c>
      <c r="M126" s="57">
        <f>'Kiadások funkció szerint'!M126-'Bevételek funkció szerint'!L126</f>
        <v>0</v>
      </c>
      <c r="N126" s="57">
        <f>IF(SUMIF('[1]FB ÖN'!$C:$C,$B126,'[1]FB ÖN'!N:N)=0,"",SUMIF('[1]FB ÖN'!$C:$C,$B126,'[1]FB ÖN'!N:N))</f>
      </c>
      <c r="O126" s="57">
        <f>IF(SUMIF('[1]FB ÖN'!$C:$C,$B126,'[1]FB ÖN'!N:N)=0,"",SUMIF('[1]FB ÖN'!$C:$C,$B126,'[1]FB ÖN'!N:N))</f>
      </c>
      <c r="P126" s="57">
        <f>IF(SUMIF('[1]FB ÖN'!$C:$C,$B126,'[1]FB ÖN'!O:O)=0,"",SUMIF('[1]FB ÖN'!$C:$C,$B126,'[1]FB ÖN'!O:O))</f>
      </c>
      <c r="Q126" s="58">
        <f t="shared" si="14"/>
        <v>0</v>
      </c>
      <c r="R126" s="58">
        <f t="shared" si="15"/>
        <v>0</v>
      </c>
      <c r="S126" s="59"/>
      <c r="T126" s="57">
        <f>'Kiadások funkció szerint'!U126</f>
        <v>0</v>
      </c>
      <c r="U126" s="57">
        <f>'Kiadások funkció szerint'!V126</f>
        <v>0</v>
      </c>
      <c r="V126" s="57">
        <f>'Kiadások funkció szerint'!W126</f>
        <v>0</v>
      </c>
      <c r="Y126" s="167">
        <f t="shared" si="7"/>
        <v>0</v>
      </c>
    </row>
    <row r="127" spans="1:25" ht="14.25" customHeight="1">
      <c r="A127" s="111" t="s">
        <v>578</v>
      </c>
      <c r="B127" s="129">
        <f>'Kiadások funkció szerint'!B127</f>
      </c>
      <c r="C127" s="129">
        <f>'Kiadások funkció szerint'!C127</f>
      </c>
      <c r="D127" s="49"/>
      <c r="E127" s="57">
        <f>IF(SUMIF('[1]FB ÖN'!$C:$C,$B127,'[1]FB ÖN'!E:E)=0,"",SUMIF('[1]FB ÖN'!$C:$C,$B127,'[1]FB ÖN'!E:E))</f>
      </c>
      <c r="F127" s="57">
        <f>IF(SUMIF('[1]FB ÖN'!$C:$C,$B127,'[1]FB ÖN'!F:F)=0,"",SUMIF('[1]FB ÖN'!$C:$C,$B127,'[1]FB ÖN'!F:F))</f>
      </c>
      <c r="G127" s="57">
        <f>IF(SUMIF('[1]FB ÖN'!$C:$C,$B127,'[1]FB ÖN'!G:G)=0,"",SUMIF('[1]FB ÖN'!$C:$C,$B127,'[1]FB ÖN'!G:G))</f>
      </c>
      <c r="H127" s="57">
        <f>IF(SUMIF('[1]FB ÖN'!$C:$C,$B127,'[1]FB ÖN'!H:H)=0,"",SUMIF('[1]FB ÖN'!$C:$C,$B127,'[1]FB ÖN'!H:H))</f>
      </c>
      <c r="I127" s="57">
        <f>IF(SUMIF('[1]FB ÖN'!$C:$C,$B127,'[1]FB ÖN'!I:I)=0,"",SUMIF('[1]FB ÖN'!$C:$C,$B127,'[1]FB ÖN'!I:I))</f>
      </c>
      <c r="J127" s="57">
        <f>IF(SUMIF('[1]FB ÖN'!$C:$C,$B127,'[1]FB ÖN'!J:J)=0,"",SUMIF('[1]FB ÖN'!$C:$C,$B127,'[1]FB ÖN'!J:J))</f>
      </c>
      <c r="K127" s="57">
        <f>IF(SUMIF('[1]FB ÖN'!$C:$C,$B127,'[1]FB ÖN'!K:K)=0,"",SUMIF('[1]FB ÖN'!$C:$C,$B127,'[1]FB ÖN'!K:K))</f>
      </c>
      <c r="L127" s="58">
        <f t="shared" si="13"/>
        <v>0</v>
      </c>
      <c r="M127" s="57">
        <f>'Kiadások funkció szerint'!M127-'Bevételek funkció szerint'!L127</f>
        <v>0</v>
      </c>
      <c r="N127" s="57">
        <f>IF(SUMIF('[1]FB ÖN'!$C:$C,$B127,'[1]FB ÖN'!N:N)=0,"",SUMIF('[1]FB ÖN'!$C:$C,$B127,'[1]FB ÖN'!N:N))</f>
      </c>
      <c r="O127" s="57">
        <f>IF(SUMIF('[1]FB ÖN'!$C:$C,$B127,'[1]FB ÖN'!N:N)=0,"",SUMIF('[1]FB ÖN'!$C:$C,$B127,'[1]FB ÖN'!N:N))</f>
      </c>
      <c r="P127" s="57">
        <f>IF(SUMIF('[1]FB ÖN'!$C:$C,$B127,'[1]FB ÖN'!O:O)=0,"",SUMIF('[1]FB ÖN'!$C:$C,$B127,'[1]FB ÖN'!O:O))</f>
      </c>
      <c r="Q127" s="58">
        <f t="shared" si="14"/>
        <v>0</v>
      </c>
      <c r="R127" s="58">
        <f t="shared" si="15"/>
        <v>0</v>
      </c>
      <c r="S127" s="59"/>
      <c r="T127" s="57">
        <f>'Kiadások funkció szerint'!U127</f>
        <v>0</v>
      </c>
      <c r="U127" s="57">
        <f>'Kiadások funkció szerint'!V127</f>
        <v>0</v>
      </c>
      <c r="V127" s="57">
        <f>'Kiadások funkció szerint'!W127</f>
        <v>0</v>
      </c>
      <c r="Y127" s="167">
        <f t="shared" si="7"/>
        <v>0</v>
      </c>
    </row>
    <row r="128" spans="1:25" ht="15">
      <c r="A128" s="111" t="s">
        <v>579</v>
      </c>
      <c r="B128" s="129">
        <f>'Kiadások funkció szerint'!B128</f>
      </c>
      <c r="C128" s="129">
        <f>'Kiadások funkció szerint'!C128</f>
      </c>
      <c r="D128" s="49"/>
      <c r="E128" s="57">
        <f>IF(SUMIF('[1]FB ÖN'!$C:$C,$B128,'[1]FB ÖN'!E:E)=0,"",SUMIF('[1]FB ÖN'!$C:$C,$B128,'[1]FB ÖN'!E:E))</f>
      </c>
      <c r="F128" s="57">
        <f>IF(SUMIF('[1]FB ÖN'!$C:$C,$B128,'[1]FB ÖN'!F:F)=0,"",SUMIF('[1]FB ÖN'!$C:$C,$B128,'[1]FB ÖN'!F:F))</f>
      </c>
      <c r="G128" s="57">
        <f>IF(SUMIF('[1]FB ÖN'!$C:$C,$B128,'[1]FB ÖN'!G:G)=0,"",SUMIF('[1]FB ÖN'!$C:$C,$B128,'[1]FB ÖN'!G:G))</f>
      </c>
      <c r="H128" s="57">
        <f>IF(SUMIF('[1]FB ÖN'!$C:$C,$B128,'[1]FB ÖN'!H:H)=0,"",SUMIF('[1]FB ÖN'!$C:$C,$B128,'[1]FB ÖN'!H:H))</f>
      </c>
      <c r="I128" s="57">
        <f>IF(SUMIF('[1]FB ÖN'!$C:$C,$B128,'[1]FB ÖN'!I:I)=0,"",SUMIF('[1]FB ÖN'!$C:$C,$B128,'[1]FB ÖN'!I:I))</f>
      </c>
      <c r="J128" s="57">
        <f>IF(SUMIF('[1]FB ÖN'!$C:$C,$B128,'[1]FB ÖN'!J:J)=0,"",SUMIF('[1]FB ÖN'!$C:$C,$B128,'[1]FB ÖN'!J:J))</f>
      </c>
      <c r="K128" s="57">
        <f>IF(SUMIF('[1]FB ÖN'!$C:$C,$B128,'[1]FB ÖN'!K:K)=0,"",SUMIF('[1]FB ÖN'!$C:$C,$B128,'[1]FB ÖN'!K:K))</f>
      </c>
      <c r="L128" s="58">
        <f t="shared" si="13"/>
        <v>0</v>
      </c>
      <c r="M128" s="57">
        <f>'Kiadások funkció szerint'!M128-'Bevételek funkció szerint'!L128</f>
        <v>0</v>
      </c>
      <c r="N128" s="57">
        <f>IF(SUMIF('[1]FB ÖN'!$C:$C,$B128,'[1]FB ÖN'!N:N)=0,"",SUMIF('[1]FB ÖN'!$C:$C,$B128,'[1]FB ÖN'!N:N))</f>
      </c>
      <c r="O128" s="57">
        <f>IF(SUMIF('[1]FB ÖN'!$C:$C,$B128,'[1]FB ÖN'!N:N)=0,"",SUMIF('[1]FB ÖN'!$C:$C,$B128,'[1]FB ÖN'!N:N))</f>
      </c>
      <c r="P128" s="57">
        <f>IF(SUMIF('[1]FB ÖN'!$C:$C,$B128,'[1]FB ÖN'!O:O)=0,"",SUMIF('[1]FB ÖN'!$C:$C,$B128,'[1]FB ÖN'!O:O))</f>
      </c>
      <c r="Q128" s="58">
        <f t="shared" si="14"/>
        <v>0</v>
      </c>
      <c r="R128" s="58">
        <f t="shared" si="15"/>
        <v>0</v>
      </c>
      <c r="S128" s="59"/>
      <c r="T128" s="57">
        <f>'Kiadások funkció szerint'!U128</f>
        <v>0</v>
      </c>
      <c r="U128" s="57">
        <f>'Kiadások funkció szerint'!V128</f>
        <v>0</v>
      </c>
      <c r="V128" s="57">
        <f>'Kiadások funkció szerint'!W128</f>
        <v>0</v>
      </c>
      <c r="Y128" s="167">
        <f t="shared" si="7"/>
        <v>0</v>
      </c>
    </row>
    <row r="129" spans="1:25" ht="15">
      <c r="A129" s="111" t="s">
        <v>588</v>
      </c>
      <c r="B129" s="129">
        <f>'Kiadások funkció szerint'!B129</f>
      </c>
      <c r="C129" s="129">
        <f>'Kiadások funkció szerint'!C129</f>
      </c>
      <c r="D129" s="49"/>
      <c r="E129" s="57">
        <f>IF(SUMIF('[1]FB ÖN'!$C:$C,$B129,'[1]FB ÖN'!E:E)=0,"",SUMIF('[1]FB ÖN'!$C:$C,$B129,'[1]FB ÖN'!E:E))</f>
      </c>
      <c r="F129" s="57">
        <f>IF(SUMIF('[1]FB ÖN'!$C:$C,$B129,'[1]FB ÖN'!F:F)=0,"",SUMIF('[1]FB ÖN'!$C:$C,$B129,'[1]FB ÖN'!F:F))</f>
      </c>
      <c r="G129" s="57">
        <f>IF(SUMIF('[1]FB ÖN'!$C:$C,$B129,'[1]FB ÖN'!G:G)=0,"",SUMIF('[1]FB ÖN'!$C:$C,$B129,'[1]FB ÖN'!G:G))</f>
      </c>
      <c r="H129" s="57">
        <f>IF(SUMIF('[1]FB ÖN'!$C:$C,$B129,'[1]FB ÖN'!H:H)=0,"",SUMIF('[1]FB ÖN'!$C:$C,$B129,'[1]FB ÖN'!H:H))</f>
      </c>
      <c r="I129" s="57">
        <f>IF(SUMIF('[1]FB ÖN'!$C:$C,$B129,'[1]FB ÖN'!I:I)=0,"",SUMIF('[1]FB ÖN'!$C:$C,$B129,'[1]FB ÖN'!I:I))</f>
      </c>
      <c r="J129" s="57">
        <f>IF(SUMIF('[1]FB ÖN'!$C:$C,$B129,'[1]FB ÖN'!J:J)=0,"",SUMIF('[1]FB ÖN'!$C:$C,$B129,'[1]FB ÖN'!J:J))</f>
      </c>
      <c r="K129" s="57">
        <f>IF(SUMIF('[1]FB ÖN'!$C:$C,$B129,'[1]FB ÖN'!K:K)=0,"",SUMIF('[1]FB ÖN'!$C:$C,$B129,'[1]FB ÖN'!K:K))</f>
      </c>
      <c r="L129" s="58">
        <f t="shared" si="13"/>
        <v>0</v>
      </c>
      <c r="M129" s="57">
        <f>'Kiadások funkció szerint'!M129-'Bevételek funkció szerint'!L129</f>
        <v>0</v>
      </c>
      <c r="N129" s="57">
        <f>IF(SUMIF('[1]FB ÖN'!$C:$C,$B129,'[1]FB ÖN'!N:N)=0,"",SUMIF('[1]FB ÖN'!$C:$C,$B129,'[1]FB ÖN'!N:N))</f>
      </c>
      <c r="O129" s="57">
        <f>IF(SUMIF('[1]FB ÖN'!$C:$C,$B129,'[1]FB ÖN'!N:N)=0,"",SUMIF('[1]FB ÖN'!$C:$C,$B129,'[1]FB ÖN'!N:N))</f>
      </c>
      <c r="P129" s="57">
        <f>IF(SUMIF('[1]FB ÖN'!$C:$C,$B129,'[1]FB ÖN'!O:O)=0,"",SUMIF('[1]FB ÖN'!$C:$C,$B129,'[1]FB ÖN'!O:O))</f>
      </c>
      <c r="Q129" s="58">
        <f aca="true" t="shared" si="16" ref="Q129:Q144">SUM(M129:P129)</f>
        <v>0</v>
      </c>
      <c r="R129" s="58">
        <f aca="true" t="shared" si="17" ref="R129:R144">SUM(Q129,L129)</f>
        <v>0</v>
      </c>
      <c r="S129" s="59"/>
      <c r="T129" s="57">
        <f>'Kiadások funkció szerint'!U129</f>
        <v>0</v>
      </c>
      <c r="U129" s="57">
        <f>'Kiadások funkció szerint'!V129</f>
        <v>0</v>
      </c>
      <c r="V129" s="57">
        <f>'Kiadások funkció szerint'!W129</f>
        <v>0</v>
      </c>
      <c r="Y129" s="167">
        <f t="shared" si="7"/>
        <v>0</v>
      </c>
    </row>
    <row r="130" spans="1:25" ht="15">
      <c r="A130" s="111" t="s">
        <v>589</v>
      </c>
      <c r="B130" s="129">
        <f>'Kiadások funkció szerint'!B130</f>
      </c>
      <c r="C130" s="129">
        <f>'Kiadások funkció szerint'!C130</f>
      </c>
      <c r="D130" s="49"/>
      <c r="E130" s="57">
        <f>IF(SUMIF('[1]FB ÖN'!$C:$C,$B130,'[1]FB ÖN'!E:E)=0,"",SUMIF('[1]FB ÖN'!$C:$C,$B130,'[1]FB ÖN'!E:E))</f>
      </c>
      <c r="F130" s="57">
        <f>IF(SUMIF('[1]FB ÖN'!$C:$C,$B130,'[1]FB ÖN'!F:F)=0,"",SUMIF('[1]FB ÖN'!$C:$C,$B130,'[1]FB ÖN'!F:F))</f>
      </c>
      <c r="G130" s="57">
        <f>IF(SUMIF('[1]FB ÖN'!$C:$C,$B130,'[1]FB ÖN'!G:G)=0,"",SUMIF('[1]FB ÖN'!$C:$C,$B130,'[1]FB ÖN'!G:G))</f>
      </c>
      <c r="H130" s="57">
        <f>IF(SUMIF('[1]FB ÖN'!$C:$C,$B130,'[1]FB ÖN'!H:H)=0,"",SUMIF('[1]FB ÖN'!$C:$C,$B130,'[1]FB ÖN'!H:H))</f>
      </c>
      <c r="I130" s="57">
        <f>IF(SUMIF('[1]FB ÖN'!$C:$C,$B130,'[1]FB ÖN'!I:I)=0,"",SUMIF('[1]FB ÖN'!$C:$C,$B130,'[1]FB ÖN'!I:I))</f>
      </c>
      <c r="J130" s="57">
        <f>IF(SUMIF('[1]FB ÖN'!$C:$C,$B130,'[1]FB ÖN'!J:J)=0,"",SUMIF('[1]FB ÖN'!$C:$C,$B130,'[1]FB ÖN'!J:J))</f>
      </c>
      <c r="K130" s="57">
        <f>IF(SUMIF('[1]FB ÖN'!$C:$C,$B130,'[1]FB ÖN'!K:K)=0,"",SUMIF('[1]FB ÖN'!$C:$C,$B130,'[1]FB ÖN'!K:K))</f>
      </c>
      <c r="L130" s="58">
        <f t="shared" si="13"/>
        <v>0</v>
      </c>
      <c r="M130" s="57">
        <f>'Kiadások funkció szerint'!M130-'Bevételek funkció szerint'!L130</f>
        <v>0</v>
      </c>
      <c r="N130" s="57">
        <f>IF(SUMIF('[1]FB ÖN'!$C:$C,$B130,'[1]FB ÖN'!N:N)=0,"",SUMIF('[1]FB ÖN'!$C:$C,$B130,'[1]FB ÖN'!N:N))</f>
      </c>
      <c r="O130" s="57">
        <f>IF(SUMIF('[1]FB ÖN'!$C:$C,$B130,'[1]FB ÖN'!N:N)=0,"",SUMIF('[1]FB ÖN'!$C:$C,$B130,'[1]FB ÖN'!N:N))</f>
      </c>
      <c r="P130" s="57">
        <f>IF(SUMIF('[1]FB ÖN'!$C:$C,$B130,'[1]FB ÖN'!O:O)=0,"",SUMIF('[1]FB ÖN'!$C:$C,$B130,'[1]FB ÖN'!O:O))</f>
      </c>
      <c r="Q130" s="58">
        <f t="shared" si="16"/>
        <v>0</v>
      </c>
      <c r="R130" s="58">
        <f t="shared" si="17"/>
        <v>0</v>
      </c>
      <c r="S130" s="59"/>
      <c r="T130" s="57">
        <f>'Kiadások funkció szerint'!U130</f>
        <v>0</v>
      </c>
      <c r="U130" s="57">
        <f>'Kiadások funkció szerint'!V130</f>
        <v>0</v>
      </c>
      <c r="V130" s="57">
        <f>'Kiadások funkció szerint'!W130</f>
        <v>0</v>
      </c>
      <c r="Y130" s="167">
        <f t="shared" si="7"/>
        <v>0</v>
      </c>
    </row>
    <row r="131" spans="1:25" ht="15">
      <c r="A131" s="111" t="s">
        <v>590</v>
      </c>
      <c r="B131" s="129">
        <f>'Kiadások funkció szerint'!B131</f>
      </c>
      <c r="C131" s="129">
        <f>'Kiadások funkció szerint'!C131</f>
      </c>
      <c r="D131" s="49"/>
      <c r="E131" s="57">
        <f>IF(SUMIF('[1]FB ÖN'!$C:$C,$B131,'[1]FB ÖN'!E:E)=0,"",SUMIF('[1]FB ÖN'!$C:$C,$B131,'[1]FB ÖN'!E:E))</f>
      </c>
      <c r="F131" s="57">
        <f>IF(SUMIF('[1]FB ÖN'!$C:$C,$B131,'[1]FB ÖN'!F:F)=0,"",SUMIF('[1]FB ÖN'!$C:$C,$B131,'[1]FB ÖN'!F:F))</f>
      </c>
      <c r="G131" s="57">
        <f>IF(SUMIF('[1]FB ÖN'!$C:$C,$B131,'[1]FB ÖN'!G:G)=0,"",SUMIF('[1]FB ÖN'!$C:$C,$B131,'[1]FB ÖN'!G:G))</f>
      </c>
      <c r="H131" s="57">
        <f>IF(SUMIF('[1]FB ÖN'!$C:$C,$B131,'[1]FB ÖN'!H:H)=0,"",SUMIF('[1]FB ÖN'!$C:$C,$B131,'[1]FB ÖN'!H:H))</f>
      </c>
      <c r="I131" s="57">
        <f>IF(SUMIF('[1]FB ÖN'!$C:$C,$B131,'[1]FB ÖN'!I:I)=0,"",SUMIF('[1]FB ÖN'!$C:$C,$B131,'[1]FB ÖN'!I:I))</f>
      </c>
      <c r="J131" s="57">
        <f>IF(SUMIF('[1]FB ÖN'!$C:$C,$B131,'[1]FB ÖN'!J:J)=0,"",SUMIF('[1]FB ÖN'!$C:$C,$B131,'[1]FB ÖN'!J:J))</f>
      </c>
      <c r="K131" s="57">
        <f>IF(SUMIF('[1]FB ÖN'!$C:$C,$B131,'[1]FB ÖN'!K:K)=0,"",SUMIF('[1]FB ÖN'!$C:$C,$B131,'[1]FB ÖN'!K:K))</f>
      </c>
      <c r="L131" s="58">
        <f t="shared" si="13"/>
        <v>0</v>
      </c>
      <c r="M131" s="57">
        <f>'Kiadások funkció szerint'!M131-'Bevételek funkció szerint'!L131</f>
        <v>0</v>
      </c>
      <c r="N131" s="57">
        <f>IF(SUMIF('[1]FB ÖN'!$C:$C,$B131,'[1]FB ÖN'!N:N)=0,"",SUMIF('[1]FB ÖN'!$C:$C,$B131,'[1]FB ÖN'!N:N))</f>
      </c>
      <c r="O131" s="57">
        <f>IF(SUMIF('[1]FB ÖN'!$C:$C,$B131,'[1]FB ÖN'!N:N)=0,"",SUMIF('[1]FB ÖN'!$C:$C,$B131,'[1]FB ÖN'!N:N))</f>
      </c>
      <c r="P131" s="57">
        <f>IF(SUMIF('[1]FB ÖN'!$C:$C,$B131,'[1]FB ÖN'!O:O)=0,"",SUMIF('[1]FB ÖN'!$C:$C,$B131,'[1]FB ÖN'!O:O))</f>
      </c>
      <c r="Q131" s="58">
        <f t="shared" si="16"/>
        <v>0</v>
      </c>
      <c r="R131" s="58">
        <f t="shared" si="17"/>
        <v>0</v>
      </c>
      <c r="S131" s="59"/>
      <c r="T131" s="57">
        <f>'Kiadások funkció szerint'!U131</f>
        <v>0</v>
      </c>
      <c r="U131" s="57">
        <f>'Kiadások funkció szerint'!V131</f>
        <v>0</v>
      </c>
      <c r="V131" s="57">
        <f>'Kiadások funkció szerint'!W131</f>
        <v>0</v>
      </c>
      <c r="Y131" s="167">
        <f t="shared" si="7"/>
        <v>0</v>
      </c>
    </row>
    <row r="132" spans="1:25" ht="15">
      <c r="A132" s="111" t="s">
        <v>591</v>
      </c>
      <c r="B132" s="129">
        <f>'Kiadások funkció szerint'!B132</f>
      </c>
      <c r="C132" s="129">
        <f>'Kiadások funkció szerint'!C132</f>
      </c>
      <c r="D132" s="49"/>
      <c r="E132" s="57">
        <f>IF(SUMIF('[1]FB ÖN'!$C:$C,$B132,'[1]FB ÖN'!E:E)=0,"",SUMIF('[1]FB ÖN'!$C:$C,$B132,'[1]FB ÖN'!E:E))</f>
      </c>
      <c r="F132" s="57">
        <f>IF(SUMIF('[1]FB ÖN'!$C:$C,$B132,'[1]FB ÖN'!F:F)=0,"",SUMIF('[1]FB ÖN'!$C:$C,$B132,'[1]FB ÖN'!F:F))</f>
      </c>
      <c r="G132" s="57">
        <f>IF(SUMIF('[1]FB ÖN'!$C:$C,$B132,'[1]FB ÖN'!G:G)=0,"",SUMIF('[1]FB ÖN'!$C:$C,$B132,'[1]FB ÖN'!G:G))</f>
      </c>
      <c r="H132" s="57">
        <f>IF(SUMIF('[1]FB ÖN'!$C:$C,$B132,'[1]FB ÖN'!H:H)=0,"",SUMIF('[1]FB ÖN'!$C:$C,$B132,'[1]FB ÖN'!H:H))</f>
      </c>
      <c r="I132" s="57">
        <f>IF(SUMIF('[1]FB ÖN'!$C:$C,$B132,'[1]FB ÖN'!I:I)=0,"",SUMIF('[1]FB ÖN'!$C:$C,$B132,'[1]FB ÖN'!I:I))</f>
      </c>
      <c r="J132" s="57">
        <f>IF(SUMIF('[1]FB ÖN'!$C:$C,$B132,'[1]FB ÖN'!J:J)=0,"",SUMIF('[1]FB ÖN'!$C:$C,$B132,'[1]FB ÖN'!J:J))</f>
      </c>
      <c r="K132" s="57">
        <f>IF(SUMIF('[1]FB ÖN'!$C:$C,$B132,'[1]FB ÖN'!K:K)=0,"",SUMIF('[1]FB ÖN'!$C:$C,$B132,'[1]FB ÖN'!K:K))</f>
      </c>
      <c r="L132" s="58">
        <f t="shared" si="13"/>
        <v>0</v>
      </c>
      <c r="M132" s="57">
        <f>'Kiadások funkció szerint'!M132-'Bevételek funkció szerint'!L132</f>
        <v>0</v>
      </c>
      <c r="N132" s="57">
        <f>IF(SUMIF('[1]FB ÖN'!$C:$C,$B132,'[1]FB ÖN'!N:N)=0,"",SUMIF('[1]FB ÖN'!$C:$C,$B132,'[1]FB ÖN'!N:N))</f>
      </c>
      <c r="O132" s="57">
        <f>IF(SUMIF('[1]FB ÖN'!$C:$C,$B132,'[1]FB ÖN'!N:N)=0,"",SUMIF('[1]FB ÖN'!$C:$C,$B132,'[1]FB ÖN'!N:N))</f>
      </c>
      <c r="P132" s="57">
        <f>IF(SUMIF('[1]FB ÖN'!$C:$C,$B132,'[1]FB ÖN'!O:O)=0,"",SUMIF('[1]FB ÖN'!$C:$C,$B132,'[1]FB ÖN'!O:O))</f>
      </c>
      <c r="Q132" s="58">
        <f t="shared" si="16"/>
        <v>0</v>
      </c>
      <c r="R132" s="58">
        <f t="shared" si="17"/>
        <v>0</v>
      </c>
      <c r="S132" s="59"/>
      <c r="T132" s="57">
        <f>'Kiadások funkció szerint'!U132</f>
        <v>0</v>
      </c>
      <c r="U132" s="57">
        <f>'Kiadások funkció szerint'!V132</f>
        <v>0</v>
      </c>
      <c r="V132" s="57">
        <f>'Kiadások funkció szerint'!W132</f>
        <v>0</v>
      </c>
      <c r="Y132" s="167">
        <f t="shared" si="7"/>
        <v>0</v>
      </c>
    </row>
    <row r="133" spans="1:25" ht="15">
      <c r="A133" s="111" t="s">
        <v>592</v>
      </c>
      <c r="B133" s="129">
        <f>'Kiadások funkció szerint'!B133</f>
      </c>
      <c r="C133" s="129">
        <f>'Kiadások funkció szerint'!C133</f>
      </c>
      <c r="D133" s="49"/>
      <c r="E133" s="57">
        <f>IF(SUMIF('[1]FB ÖN'!$C:$C,$B133,'[1]FB ÖN'!E:E)=0,"",SUMIF('[1]FB ÖN'!$C:$C,$B133,'[1]FB ÖN'!E:E))</f>
      </c>
      <c r="F133" s="57">
        <f>IF(SUMIF('[1]FB ÖN'!$C:$C,$B133,'[1]FB ÖN'!F:F)=0,"",SUMIF('[1]FB ÖN'!$C:$C,$B133,'[1]FB ÖN'!F:F))</f>
      </c>
      <c r="G133" s="57">
        <f>IF(SUMIF('[1]FB ÖN'!$C:$C,$B133,'[1]FB ÖN'!G:G)=0,"",SUMIF('[1]FB ÖN'!$C:$C,$B133,'[1]FB ÖN'!G:G))</f>
      </c>
      <c r="H133" s="57">
        <f>IF(SUMIF('[1]FB ÖN'!$C:$C,$B133,'[1]FB ÖN'!H:H)=0,"",SUMIF('[1]FB ÖN'!$C:$C,$B133,'[1]FB ÖN'!H:H))</f>
      </c>
      <c r="I133" s="57">
        <f>IF(SUMIF('[1]FB ÖN'!$C:$C,$B133,'[1]FB ÖN'!I:I)=0,"",SUMIF('[1]FB ÖN'!$C:$C,$B133,'[1]FB ÖN'!I:I))</f>
      </c>
      <c r="J133" s="57">
        <f>IF(SUMIF('[1]FB ÖN'!$C:$C,$B133,'[1]FB ÖN'!J:J)=0,"",SUMIF('[1]FB ÖN'!$C:$C,$B133,'[1]FB ÖN'!J:J))</f>
      </c>
      <c r="K133" s="57">
        <f>IF(SUMIF('[1]FB ÖN'!$C:$C,$B133,'[1]FB ÖN'!K:K)=0,"",SUMIF('[1]FB ÖN'!$C:$C,$B133,'[1]FB ÖN'!K:K))</f>
      </c>
      <c r="L133" s="58">
        <f t="shared" si="13"/>
        <v>0</v>
      </c>
      <c r="M133" s="57">
        <f>'Kiadások funkció szerint'!M133-'Bevételek funkció szerint'!L133</f>
        <v>0</v>
      </c>
      <c r="N133" s="57">
        <f>IF(SUMIF('[1]FB ÖN'!$C:$C,$B133,'[1]FB ÖN'!N:N)=0,"",SUMIF('[1]FB ÖN'!$C:$C,$B133,'[1]FB ÖN'!N:N))</f>
      </c>
      <c r="O133" s="57">
        <f>IF(SUMIF('[1]FB ÖN'!$C:$C,$B133,'[1]FB ÖN'!N:N)=0,"",SUMIF('[1]FB ÖN'!$C:$C,$B133,'[1]FB ÖN'!N:N))</f>
      </c>
      <c r="P133" s="57">
        <f>IF(SUMIF('[1]FB ÖN'!$C:$C,$B133,'[1]FB ÖN'!O:O)=0,"",SUMIF('[1]FB ÖN'!$C:$C,$B133,'[1]FB ÖN'!O:O))</f>
      </c>
      <c r="Q133" s="58">
        <f t="shared" si="16"/>
        <v>0</v>
      </c>
      <c r="R133" s="58">
        <f t="shared" si="17"/>
        <v>0</v>
      </c>
      <c r="S133" s="59"/>
      <c r="T133" s="57">
        <f>'Kiadások funkció szerint'!U133</f>
        <v>0</v>
      </c>
      <c r="U133" s="57">
        <f>'Kiadások funkció szerint'!V133</f>
        <v>0</v>
      </c>
      <c r="V133" s="57">
        <f>'Kiadások funkció szerint'!W133</f>
        <v>0</v>
      </c>
      <c r="Y133" s="167">
        <f t="shared" si="7"/>
        <v>0</v>
      </c>
    </row>
    <row r="134" spans="1:25" ht="15">
      <c r="A134" s="111" t="s">
        <v>593</v>
      </c>
      <c r="B134" s="129">
        <f>'Kiadások funkció szerint'!B134</f>
      </c>
      <c r="C134" s="129">
        <f>'Kiadások funkció szerint'!C134</f>
      </c>
      <c r="D134" s="49"/>
      <c r="E134" s="57">
        <f>IF(SUMIF('[1]FB ÖN'!$C:$C,$B134,'[1]FB ÖN'!E:E)=0,"",SUMIF('[1]FB ÖN'!$C:$C,$B134,'[1]FB ÖN'!E:E))</f>
      </c>
      <c r="F134" s="57">
        <f>IF(SUMIF('[1]FB ÖN'!$C:$C,$B134,'[1]FB ÖN'!F:F)=0,"",SUMIF('[1]FB ÖN'!$C:$C,$B134,'[1]FB ÖN'!F:F))</f>
      </c>
      <c r="G134" s="57">
        <f>IF(SUMIF('[1]FB ÖN'!$C:$C,$B134,'[1]FB ÖN'!G:G)=0,"",SUMIF('[1]FB ÖN'!$C:$C,$B134,'[1]FB ÖN'!G:G))</f>
      </c>
      <c r="H134" s="57">
        <f>IF(SUMIF('[1]FB ÖN'!$C:$C,$B134,'[1]FB ÖN'!H:H)=0,"",SUMIF('[1]FB ÖN'!$C:$C,$B134,'[1]FB ÖN'!H:H))</f>
      </c>
      <c r="I134" s="57">
        <f>IF(SUMIF('[1]FB ÖN'!$C:$C,$B134,'[1]FB ÖN'!I:I)=0,"",SUMIF('[1]FB ÖN'!$C:$C,$B134,'[1]FB ÖN'!I:I))</f>
      </c>
      <c r="J134" s="57">
        <f>IF(SUMIF('[1]FB ÖN'!$C:$C,$B134,'[1]FB ÖN'!J:J)=0,"",SUMIF('[1]FB ÖN'!$C:$C,$B134,'[1]FB ÖN'!J:J))</f>
      </c>
      <c r="K134" s="57">
        <f>IF(SUMIF('[1]FB ÖN'!$C:$C,$B134,'[1]FB ÖN'!K:K)=0,"",SUMIF('[1]FB ÖN'!$C:$C,$B134,'[1]FB ÖN'!K:K))</f>
      </c>
      <c r="L134" s="58">
        <f t="shared" si="13"/>
        <v>0</v>
      </c>
      <c r="M134" s="57">
        <f>'Kiadások funkció szerint'!M134-'Bevételek funkció szerint'!L134</f>
        <v>0</v>
      </c>
      <c r="N134" s="57">
        <f>IF(SUMIF('[1]FB ÖN'!$C:$C,$B134,'[1]FB ÖN'!N:N)=0,"",SUMIF('[1]FB ÖN'!$C:$C,$B134,'[1]FB ÖN'!N:N))</f>
      </c>
      <c r="O134" s="57">
        <f>IF(SUMIF('[1]FB ÖN'!$C:$C,$B134,'[1]FB ÖN'!N:N)=0,"",SUMIF('[1]FB ÖN'!$C:$C,$B134,'[1]FB ÖN'!N:N))</f>
      </c>
      <c r="P134" s="57">
        <f>IF(SUMIF('[1]FB ÖN'!$C:$C,$B134,'[1]FB ÖN'!O:O)=0,"",SUMIF('[1]FB ÖN'!$C:$C,$B134,'[1]FB ÖN'!O:O))</f>
      </c>
      <c r="Q134" s="58">
        <f t="shared" si="16"/>
        <v>0</v>
      </c>
      <c r="R134" s="58">
        <f t="shared" si="17"/>
        <v>0</v>
      </c>
      <c r="S134" s="59"/>
      <c r="T134" s="57">
        <f>'Kiadások funkció szerint'!U134</f>
        <v>0</v>
      </c>
      <c r="U134" s="57">
        <f>'Kiadások funkció szerint'!V134</f>
        <v>0</v>
      </c>
      <c r="V134" s="57">
        <f>'Kiadások funkció szerint'!W134</f>
        <v>0</v>
      </c>
      <c r="Y134" s="167">
        <f t="shared" si="7"/>
        <v>0</v>
      </c>
    </row>
    <row r="135" spans="1:25" ht="15">
      <c r="A135" s="111" t="s">
        <v>594</v>
      </c>
      <c r="B135" s="129">
        <f>'Kiadások funkció szerint'!B135</f>
      </c>
      <c r="C135" s="129">
        <f>'Kiadások funkció szerint'!C135</f>
      </c>
      <c r="D135" s="49"/>
      <c r="E135" s="57">
        <f>IF(SUMIF('[1]FB ÖN'!$C:$C,$B135,'[1]FB ÖN'!E:E)=0,"",SUMIF('[1]FB ÖN'!$C:$C,$B135,'[1]FB ÖN'!E:E))</f>
      </c>
      <c r="F135" s="57">
        <f>IF(SUMIF('[1]FB ÖN'!$C:$C,$B135,'[1]FB ÖN'!F:F)=0,"",SUMIF('[1]FB ÖN'!$C:$C,$B135,'[1]FB ÖN'!F:F))</f>
      </c>
      <c r="G135" s="57">
        <f>IF(SUMIF('[1]FB ÖN'!$C:$C,$B135,'[1]FB ÖN'!G:G)=0,"",SUMIF('[1]FB ÖN'!$C:$C,$B135,'[1]FB ÖN'!G:G))</f>
      </c>
      <c r="H135" s="57">
        <f>IF(SUMIF('[1]FB ÖN'!$C:$C,$B135,'[1]FB ÖN'!H:H)=0,"",SUMIF('[1]FB ÖN'!$C:$C,$B135,'[1]FB ÖN'!H:H))</f>
      </c>
      <c r="I135" s="57">
        <f>IF(SUMIF('[1]FB ÖN'!$C:$C,$B135,'[1]FB ÖN'!I:I)=0,"",SUMIF('[1]FB ÖN'!$C:$C,$B135,'[1]FB ÖN'!I:I))</f>
      </c>
      <c r="J135" s="57">
        <f>IF(SUMIF('[1]FB ÖN'!$C:$C,$B135,'[1]FB ÖN'!J:J)=0,"",SUMIF('[1]FB ÖN'!$C:$C,$B135,'[1]FB ÖN'!J:J))</f>
      </c>
      <c r="K135" s="57">
        <f>IF(SUMIF('[1]FB ÖN'!$C:$C,$B135,'[1]FB ÖN'!K:K)=0,"",SUMIF('[1]FB ÖN'!$C:$C,$B135,'[1]FB ÖN'!K:K))</f>
      </c>
      <c r="L135" s="58">
        <f t="shared" si="13"/>
        <v>0</v>
      </c>
      <c r="M135" s="57">
        <f>'Kiadások funkció szerint'!M135-'Bevételek funkció szerint'!L135</f>
        <v>0</v>
      </c>
      <c r="N135" s="57">
        <f>IF(SUMIF('[1]FB ÖN'!$C:$C,$B135,'[1]FB ÖN'!N:N)=0,"",SUMIF('[1]FB ÖN'!$C:$C,$B135,'[1]FB ÖN'!N:N))</f>
      </c>
      <c r="O135" s="57">
        <f>IF(SUMIF('[1]FB ÖN'!$C:$C,$B135,'[1]FB ÖN'!N:N)=0,"",SUMIF('[1]FB ÖN'!$C:$C,$B135,'[1]FB ÖN'!N:N))</f>
      </c>
      <c r="P135" s="57">
        <f>IF(SUMIF('[1]FB ÖN'!$C:$C,$B135,'[1]FB ÖN'!O:O)=0,"",SUMIF('[1]FB ÖN'!$C:$C,$B135,'[1]FB ÖN'!O:O))</f>
      </c>
      <c r="Q135" s="58">
        <f t="shared" si="16"/>
        <v>0</v>
      </c>
      <c r="R135" s="58">
        <f t="shared" si="17"/>
        <v>0</v>
      </c>
      <c r="S135" s="59"/>
      <c r="T135" s="57">
        <f>'Kiadások funkció szerint'!U135</f>
        <v>0</v>
      </c>
      <c r="U135" s="57">
        <f>'Kiadások funkció szerint'!V135</f>
        <v>0</v>
      </c>
      <c r="V135" s="57">
        <f>'Kiadások funkció szerint'!W135</f>
        <v>0</v>
      </c>
      <c r="Y135" s="167">
        <f t="shared" si="7"/>
        <v>0</v>
      </c>
    </row>
    <row r="136" spans="1:25" ht="15">
      <c r="A136" s="111" t="s">
        <v>595</v>
      </c>
      <c r="B136" s="129">
        <f>'Kiadások funkció szerint'!B136</f>
      </c>
      <c r="C136" s="129">
        <f>'Kiadások funkció szerint'!C136</f>
      </c>
      <c r="D136" s="49"/>
      <c r="E136" s="57">
        <f>IF(SUMIF('[1]FB ÖN'!$C:$C,$B136,'[1]FB ÖN'!E:E)=0,"",SUMIF('[1]FB ÖN'!$C:$C,$B136,'[1]FB ÖN'!E:E))</f>
      </c>
      <c r="F136" s="57">
        <f>IF(SUMIF('[1]FB ÖN'!$C:$C,$B136,'[1]FB ÖN'!F:F)=0,"",SUMIF('[1]FB ÖN'!$C:$C,$B136,'[1]FB ÖN'!F:F))</f>
      </c>
      <c r="G136" s="57">
        <f>IF(SUMIF('[1]FB ÖN'!$C:$C,$B136,'[1]FB ÖN'!G:G)=0,"",SUMIF('[1]FB ÖN'!$C:$C,$B136,'[1]FB ÖN'!G:G))</f>
      </c>
      <c r="H136" s="57">
        <f>IF(SUMIF('[1]FB ÖN'!$C:$C,$B136,'[1]FB ÖN'!H:H)=0,"",SUMIF('[1]FB ÖN'!$C:$C,$B136,'[1]FB ÖN'!H:H))</f>
      </c>
      <c r="I136" s="57">
        <f>IF(SUMIF('[1]FB ÖN'!$C:$C,$B136,'[1]FB ÖN'!I:I)=0,"",SUMIF('[1]FB ÖN'!$C:$C,$B136,'[1]FB ÖN'!I:I))</f>
      </c>
      <c r="J136" s="57">
        <f>IF(SUMIF('[1]FB ÖN'!$C:$C,$B136,'[1]FB ÖN'!J:J)=0,"",SUMIF('[1]FB ÖN'!$C:$C,$B136,'[1]FB ÖN'!J:J))</f>
      </c>
      <c r="K136" s="57">
        <f>IF(SUMIF('[1]FB ÖN'!$C:$C,$B136,'[1]FB ÖN'!K:K)=0,"",SUMIF('[1]FB ÖN'!$C:$C,$B136,'[1]FB ÖN'!K:K))</f>
      </c>
      <c r="L136" s="58">
        <f t="shared" si="13"/>
        <v>0</v>
      </c>
      <c r="M136" s="57">
        <f>'Kiadások funkció szerint'!M136-'Bevételek funkció szerint'!L136</f>
        <v>0</v>
      </c>
      <c r="N136" s="57">
        <f>IF(SUMIF('[1]FB ÖN'!$C:$C,$B136,'[1]FB ÖN'!N:N)=0,"",SUMIF('[1]FB ÖN'!$C:$C,$B136,'[1]FB ÖN'!N:N))</f>
      </c>
      <c r="O136" s="57">
        <f>IF(SUMIF('[1]FB ÖN'!$C:$C,$B136,'[1]FB ÖN'!N:N)=0,"",SUMIF('[1]FB ÖN'!$C:$C,$B136,'[1]FB ÖN'!N:N))</f>
      </c>
      <c r="P136" s="57">
        <f>IF(SUMIF('[1]FB ÖN'!$C:$C,$B136,'[1]FB ÖN'!O:O)=0,"",SUMIF('[1]FB ÖN'!$C:$C,$B136,'[1]FB ÖN'!O:O))</f>
      </c>
      <c r="Q136" s="58">
        <f t="shared" si="16"/>
        <v>0</v>
      </c>
      <c r="R136" s="58">
        <f t="shared" si="17"/>
        <v>0</v>
      </c>
      <c r="S136" s="59"/>
      <c r="T136" s="57">
        <f>'Kiadások funkció szerint'!U136</f>
        <v>0</v>
      </c>
      <c r="U136" s="57">
        <f>'Kiadások funkció szerint'!V136</f>
        <v>0</v>
      </c>
      <c r="V136" s="57">
        <f>'Kiadások funkció szerint'!W136</f>
        <v>0</v>
      </c>
      <c r="Y136" s="167">
        <f aca="true" t="shared" si="18" ref="Y136:Y150">SUM(T136:X136)-R136</f>
        <v>0</v>
      </c>
    </row>
    <row r="137" spans="1:25" ht="15">
      <c r="A137" s="111" t="s">
        <v>596</v>
      </c>
      <c r="B137" s="129">
        <f>'Kiadások funkció szerint'!B137</f>
      </c>
      <c r="C137" s="129">
        <f>'Kiadások funkció szerint'!C137</f>
      </c>
      <c r="D137" s="49"/>
      <c r="E137" s="57">
        <f>IF(SUMIF('[1]FB ÖN'!$C:$C,$B137,'[1]FB ÖN'!E:E)=0,"",SUMIF('[1]FB ÖN'!$C:$C,$B137,'[1]FB ÖN'!E:E))</f>
      </c>
      <c r="F137" s="57">
        <f>IF(SUMIF('[1]FB ÖN'!$C:$C,$B137,'[1]FB ÖN'!F:F)=0,"",SUMIF('[1]FB ÖN'!$C:$C,$B137,'[1]FB ÖN'!F:F))</f>
      </c>
      <c r="G137" s="57">
        <f>IF(SUMIF('[1]FB ÖN'!$C:$C,$B137,'[1]FB ÖN'!G:G)=0,"",SUMIF('[1]FB ÖN'!$C:$C,$B137,'[1]FB ÖN'!G:G))</f>
      </c>
      <c r="H137" s="57">
        <f>IF(SUMIF('[1]FB ÖN'!$C:$C,$B137,'[1]FB ÖN'!H:H)=0,"",SUMIF('[1]FB ÖN'!$C:$C,$B137,'[1]FB ÖN'!H:H))</f>
      </c>
      <c r="I137" s="57">
        <f>IF(SUMIF('[1]FB ÖN'!$C:$C,$B137,'[1]FB ÖN'!I:I)=0,"",SUMIF('[1]FB ÖN'!$C:$C,$B137,'[1]FB ÖN'!I:I))</f>
      </c>
      <c r="J137" s="57">
        <f>IF(SUMIF('[1]FB ÖN'!$C:$C,$B137,'[1]FB ÖN'!J:J)=0,"",SUMIF('[1]FB ÖN'!$C:$C,$B137,'[1]FB ÖN'!J:J))</f>
      </c>
      <c r="K137" s="57">
        <f>IF(SUMIF('[1]FB ÖN'!$C:$C,$B137,'[1]FB ÖN'!K:K)=0,"",SUMIF('[1]FB ÖN'!$C:$C,$B137,'[1]FB ÖN'!K:K))</f>
      </c>
      <c r="L137" s="58">
        <f t="shared" si="13"/>
        <v>0</v>
      </c>
      <c r="M137" s="57">
        <f>'Kiadások funkció szerint'!M137-'Bevételek funkció szerint'!L137</f>
        <v>0</v>
      </c>
      <c r="N137" s="57">
        <f>IF(SUMIF('[1]FB ÖN'!$C:$C,$B137,'[1]FB ÖN'!N:N)=0,"",SUMIF('[1]FB ÖN'!$C:$C,$B137,'[1]FB ÖN'!N:N))</f>
      </c>
      <c r="O137" s="57">
        <f>IF(SUMIF('[1]FB ÖN'!$C:$C,$B137,'[1]FB ÖN'!N:N)=0,"",SUMIF('[1]FB ÖN'!$C:$C,$B137,'[1]FB ÖN'!N:N))</f>
      </c>
      <c r="P137" s="57">
        <f>IF(SUMIF('[1]FB ÖN'!$C:$C,$B137,'[1]FB ÖN'!O:O)=0,"",SUMIF('[1]FB ÖN'!$C:$C,$B137,'[1]FB ÖN'!O:O))</f>
      </c>
      <c r="Q137" s="58">
        <f t="shared" si="16"/>
        <v>0</v>
      </c>
      <c r="R137" s="58">
        <f t="shared" si="17"/>
        <v>0</v>
      </c>
      <c r="S137" s="59"/>
      <c r="T137" s="57">
        <f>'Kiadások funkció szerint'!U137</f>
        <v>0</v>
      </c>
      <c r="U137" s="57">
        <f>'Kiadások funkció szerint'!V137</f>
        <v>0</v>
      </c>
      <c r="V137" s="57">
        <f>'Kiadások funkció szerint'!W137</f>
        <v>0</v>
      </c>
      <c r="Y137" s="167">
        <f t="shared" si="18"/>
        <v>0</v>
      </c>
    </row>
    <row r="138" spans="1:25" ht="15">
      <c r="A138" s="111" t="s">
        <v>597</v>
      </c>
      <c r="B138" s="129">
        <f>'Kiadások funkció szerint'!B138</f>
      </c>
      <c r="C138" s="129">
        <f>'Kiadások funkció szerint'!C138</f>
      </c>
      <c r="D138" s="49"/>
      <c r="E138" s="57">
        <f>IF(SUMIF('[1]FB ÖN'!$C:$C,$B138,'[1]FB ÖN'!E:E)=0,"",SUMIF('[1]FB ÖN'!$C:$C,$B138,'[1]FB ÖN'!E:E))</f>
      </c>
      <c r="F138" s="57">
        <f>IF(SUMIF('[1]FB ÖN'!$C:$C,$B138,'[1]FB ÖN'!F:F)=0,"",SUMIF('[1]FB ÖN'!$C:$C,$B138,'[1]FB ÖN'!F:F))</f>
      </c>
      <c r="G138" s="57">
        <f>IF(SUMIF('[1]FB ÖN'!$C:$C,$B138,'[1]FB ÖN'!G:G)=0,"",SUMIF('[1]FB ÖN'!$C:$C,$B138,'[1]FB ÖN'!G:G))</f>
      </c>
      <c r="H138" s="57">
        <f>IF(SUMIF('[1]FB ÖN'!$C:$C,$B138,'[1]FB ÖN'!H:H)=0,"",SUMIF('[1]FB ÖN'!$C:$C,$B138,'[1]FB ÖN'!H:H))</f>
      </c>
      <c r="I138" s="57">
        <f>IF(SUMIF('[1]FB ÖN'!$C:$C,$B138,'[1]FB ÖN'!I:I)=0,"",SUMIF('[1]FB ÖN'!$C:$C,$B138,'[1]FB ÖN'!I:I))</f>
      </c>
      <c r="J138" s="57">
        <f>IF(SUMIF('[1]FB ÖN'!$C:$C,$B138,'[1]FB ÖN'!J:J)=0,"",SUMIF('[1]FB ÖN'!$C:$C,$B138,'[1]FB ÖN'!J:J))</f>
      </c>
      <c r="K138" s="57">
        <f>IF(SUMIF('[1]FB ÖN'!$C:$C,$B138,'[1]FB ÖN'!K:K)=0,"",SUMIF('[1]FB ÖN'!$C:$C,$B138,'[1]FB ÖN'!K:K))</f>
      </c>
      <c r="L138" s="58">
        <f t="shared" si="13"/>
        <v>0</v>
      </c>
      <c r="M138" s="57">
        <f>'Kiadások funkció szerint'!M138-'Bevételek funkció szerint'!L138</f>
        <v>0</v>
      </c>
      <c r="N138" s="57">
        <f>IF(SUMIF('[1]FB ÖN'!$C:$C,$B138,'[1]FB ÖN'!N:N)=0,"",SUMIF('[1]FB ÖN'!$C:$C,$B138,'[1]FB ÖN'!N:N))</f>
      </c>
      <c r="O138" s="57">
        <f>IF(SUMIF('[1]FB ÖN'!$C:$C,$B138,'[1]FB ÖN'!N:N)=0,"",SUMIF('[1]FB ÖN'!$C:$C,$B138,'[1]FB ÖN'!N:N))</f>
      </c>
      <c r="P138" s="57">
        <f>IF(SUMIF('[1]FB ÖN'!$C:$C,$B138,'[1]FB ÖN'!O:O)=0,"",SUMIF('[1]FB ÖN'!$C:$C,$B138,'[1]FB ÖN'!O:O))</f>
      </c>
      <c r="Q138" s="58">
        <f t="shared" si="16"/>
        <v>0</v>
      </c>
      <c r="R138" s="58">
        <f t="shared" si="17"/>
        <v>0</v>
      </c>
      <c r="S138" s="59"/>
      <c r="T138" s="57">
        <f>'Kiadások funkció szerint'!U138</f>
        <v>0</v>
      </c>
      <c r="U138" s="57">
        <f>'Kiadások funkció szerint'!V138</f>
        <v>0</v>
      </c>
      <c r="V138" s="57">
        <f>'Kiadások funkció szerint'!W138</f>
        <v>0</v>
      </c>
      <c r="Y138" s="167">
        <f t="shared" si="18"/>
        <v>0</v>
      </c>
    </row>
    <row r="139" spans="1:25" ht="15">
      <c r="A139" s="111" t="s">
        <v>598</v>
      </c>
      <c r="B139" s="129">
        <f>'Kiadások funkció szerint'!B139</f>
      </c>
      <c r="C139" s="129">
        <f>'Kiadások funkció szerint'!C139</f>
      </c>
      <c r="D139" s="49"/>
      <c r="E139" s="57">
        <f>IF(SUMIF('[1]FB ÖN'!$C:$C,$B139,'[1]FB ÖN'!E:E)=0,"",SUMIF('[1]FB ÖN'!$C:$C,$B139,'[1]FB ÖN'!E:E))</f>
      </c>
      <c r="F139" s="57">
        <f>IF(SUMIF('[1]FB ÖN'!$C:$C,$B139,'[1]FB ÖN'!F:F)=0,"",SUMIF('[1]FB ÖN'!$C:$C,$B139,'[1]FB ÖN'!F:F))</f>
      </c>
      <c r="G139" s="57">
        <f>IF(SUMIF('[1]FB ÖN'!$C:$C,$B139,'[1]FB ÖN'!G:G)=0,"",SUMIF('[1]FB ÖN'!$C:$C,$B139,'[1]FB ÖN'!G:G))</f>
      </c>
      <c r="H139" s="57">
        <f>IF(SUMIF('[1]FB ÖN'!$C:$C,$B139,'[1]FB ÖN'!H:H)=0,"",SUMIF('[1]FB ÖN'!$C:$C,$B139,'[1]FB ÖN'!H:H))</f>
      </c>
      <c r="I139" s="57">
        <f>IF(SUMIF('[1]FB ÖN'!$C:$C,$B139,'[1]FB ÖN'!I:I)=0,"",SUMIF('[1]FB ÖN'!$C:$C,$B139,'[1]FB ÖN'!I:I))</f>
      </c>
      <c r="J139" s="57">
        <f>IF(SUMIF('[1]FB ÖN'!$C:$C,$B139,'[1]FB ÖN'!J:J)=0,"",SUMIF('[1]FB ÖN'!$C:$C,$B139,'[1]FB ÖN'!J:J))</f>
      </c>
      <c r="K139" s="57">
        <f>IF(SUMIF('[1]FB ÖN'!$C:$C,$B139,'[1]FB ÖN'!K:K)=0,"",SUMIF('[1]FB ÖN'!$C:$C,$B139,'[1]FB ÖN'!K:K))</f>
      </c>
      <c r="L139" s="58">
        <f t="shared" si="13"/>
        <v>0</v>
      </c>
      <c r="M139" s="57">
        <f>'Kiadások funkció szerint'!M139-'Bevételek funkció szerint'!L139</f>
        <v>0</v>
      </c>
      <c r="N139" s="57">
        <f>IF(SUMIF('[1]FB ÖN'!$C:$C,$B139,'[1]FB ÖN'!N:N)=0,"",SUMIF('[1]FB ÖN'!$C:$C,$B139,'[1]FB ÖN'!N:N))</f>
      </c>
      <c r="O139" s="57">
        <f>IF(SUMIF('[1]FB ÖN'!$C:$C,$B139,'[1]FB ÖN'!N:N)=0,"",SUMIF('[1]FB ÖN'!$C:$C,$B139,'[1]FB ÖN'!N:N))</f>
      </c>
      <c r="P139" s="57">
        <f>IF(SUMIF('[1]FB ÖN'!$C:$C,$B139,'[1]FB ÖN'!O:O)=0,"",SUMIF('[1]FB ÖN'!$C:$C,$B139,'[1]FB ÖN'!O:O))</f>
      </c>
      <c r="Q139" s="58">
        <f t="shared" si="16"/>
        <v>0</v>
      </c>
      <c r="R139" s="58">
        <f t="shared" si="17"/>
        <v>0</v>
      </c>
      <c r="S139" s="59"/>
      <c r="T139" s="57">
        <f>'Kiadások funkció szerint'!U139</f>
        <v>0</v>
      </c>
      <c r="U139" s="57">
        <f>'Kiadások funkció szerint'!V139</f>
        <v>0</v>
      </c>
      <c r="V139" s="57">
        <f>'Kiadások funkció szerint'!W139</f>
        <v>0</v>
      </c>
      <c r="Y139" s="167">
        <f t="shared" si="18"/>
        <v>0</v>
      </c>
    </row>
    <row r="140" spans="1:25" ht="15">
      <c r="A140" s="111" t="s">
        <v>599</v>
      </c>
      <c r="B140" s="129">
        <f>'Kiadások funkció szerint'!B140</f>
      </c>
      <c r="C140" s="129">
        <f>'Kiadások funkció szerint'!C140</f>
      </c>
      <c r="D140" s="49"/>
      <c r="E140" s="57">
        <f>IF(SUMIF('[1]FB ÖN'!$C:$C,$B140,'[1]FB ÖN'!E:E)=0,"",SUMIF('[1]FB ÖN'!$C:$C,$B140,'[1]FB ÖN'!E:E))</f>
      </c>
      <c r="F140" s="57">
        <f>IF(SUMIF('[1]FB ÖN'!$C:$C,$B140,'[1]FB ÖN'!F:F)=0,"",SUMIF('[1]FB ÖN'!$C:$C,$B140,'[1]FB ÖN'!F:F))</f>
      </c>
      <c r="G140" s="57">
        <f>IF(SUMIF('[1]FB ÖN'!$C:$C,$B140,'[1]FB ÖN'!G:G)=0,"",SUMIF('[1]FB ÖN'!$C:$C,$B140,'[1]FB ÖN'!G:G))</f>
      </c>
      <c r="H140" s="57">
        <f>IF(SUMIF('[1]FB ÖN'!$C:$C,$B140,'[1]FB ÖN'!H:H)=0,"",SUMIF('[1]FB ÖN'!$C:$C,$B140,'[1]FB ÖN'!H:H))</f>
      </c>
      <c r="I140" s="57">
        <f>IF(SUMIF('[1]FB ÖN'!$C:$C,$B140,'[1]FB ÖN'!I:I)=0,"",SUMIF('[1]FB ÖN'!$C:$C,$B140,'[1]FB ÖN'!I:I))</f>
      </c>
      <c r="J140" s="57">
        <f>IF(SUMIF('[1]FB ÖN'!$C:$C,$B140,'[1]FB ÖN'!J:J)=0,"",SUMIF('[1]FB ÖN'!$C:$C,$B140,'[1]FB ÖN'!J:J))</f>
      </c>
      <c r="K140" s="57">
        <f>IF(SUMIF('[1]FB ÖN'!$C:$C,$B140,'[1]FB ÖN'!K:K)=0,"",SUMIF('[1]FB ÖN'!$C:$C,$B140,'[1]FB ÖN'!K:K))</f>
      </c>
      <c r="L140" s="58">
        <f t="shared" si="13"/>
        <v>0</v>
      </c>
      <c r="M140" s="57">
        <f>'Kiadások funkció szerint'!M140-'Bevételek funkció szerint'!L140</f>
        <v>0</v>
      </c>
      <c r="N140" s="57">
        <f>IF(SUMIF('[1]FB ÖN'!$C:$C,$B140,'[1]FB ÖN'!N:N)=0,"",SUMIF('[1]FB ÖN'!$C:$C,$B140,'[1]FB ÖN'!N:N))</f>
      </c>
      <c r="O140" s="57">
        <f>IF(SUMIF('[1]FB ÖN'!$C:$C,$B140,'[1]FB ÖN'!N:N)=0,"",SUMIF('[1]FB ÖN'!$C:$C,$B140,'[1]FB ÖN'!N:N))</f>
      </c>
      <c r="P140" s="57">
        <f>IF(SUMIF('[1]FB ÖN'!$C:$C,$B140,'[1]FB ÖN'!O:O)=0,"",SUMIF('[1]FB ÖN'!$C:$C,$B140,'[1]FB ÖN'!O:O))</f>
      </c>
      <c r="Q140" s="58">
        <f t="shared" si="16"/>
        <v>0</v>
      </c>
      <c r="R140" s="58">
        <f t="shared" si="17"/>
        <v>0</v>
      </c>
      <c r="S140" s="59"/>
      <c r="T140" s="57">
        <f>'Kiadások funkció szerint'!U140</f>
        <v>0</v>
      </c>
      <c r="U140" s="57">
        <f>'Kiadások funkció szerint'!V140</f>
        <v>0</v>
      </c>
      <c r="V140" s="57">
        <f>'Kiadások funkció szerint'!W140</f>
        <v>0</v>
      </c>
      <c r="Y140" s="167">
        <f t="shared" si="18"/>
        <v>0</v>
      </c>
    </row>
    <row r="141" spans="1:25" ht="15">
      <c r="A141" s="111" t="s">
        <v>600</v>
      </c>
      <c r="B141" s="129">
        <f>'Kiadások funkció szerint'!B141</f>
      </c>
      <c r="C141" s="129">
        <f>'Kiadások funkció szerint'!C141</f>
      </c>
      <c r="D141" s="49"/>
      <c r="E141" s="57">
        <f>IF(SUMIF('[1]FB ÖN'!$C:$C,$B141,'[1]FB ÖN'!E:E)=0,"",SUMIF('[1]FB ÖN'!$C:$C,$B141,'[1]FB ÖN'!E:E))</f>
      </c>
      <c r="F141" s="57">
        <f>IF(SUMIF('[1]FB ÖN'!$C:$C,$B141,'[1]FB ÖN'!F:F)=0,"",SUMIF('[1]FB ÖN'!$C:$C,$B141,'[1]FB ÖN'!F:F))</f>
      </c>
      <c r="G141" s="57">
        <f>IF(SUMIF('[1]FB ÖN'!$C:$C,$B141,'[1]FB ÖN'!G:G)=0,"",SUMIF('[1]FB ÖN'!$C:$C,$B141,'[1]FB ÖN'!G:G))</f>
      </c>
      <c r="H141" s="57">
        <f>IF(SUMIF('[1]FB ÖN'!$C:$C,$B141,'[1]FB ÖN'!H:H)=0,"",SUMIF('[1]FB ÖN'!$C:$C,$B141,'[1]FB ÖN'!H:H))</f>
      </c>
      <c r="I141" s="57">
        <f>IF(SUMIF('[1]FB ÖN'!$C:$C,$B141,'[1]FB ÖN'!I:I)=0,"",SUMIF('[1]FB ÖN'!$C:$C,$B141,'[1]FB ÖN'!I:I))</f>
      </c>
      <c r="J141" s="57">
        <f>IF(SUMIF('[1]FB ÖN'!$C:$C,$B141,'[1]FB ÖN'!J:J)=0,"",SUMIF('[1]FB ÖN'!$C:$C,$B141,'[1]FB ÖN'!J:J))</f>
      </c>
      <c r="K141" s="57">
        <f>IF(SUMIF('[1]FB ÖN'!$C:$C,$B141,'[1]FB ÖN'!K:K)=0,"",SUMIF('[1]FB ÖN'!$C:$C,$B141,'[1]FB ÖN'!K:K))</f>
      </c>
      <c r="L141" s="58">
        <f t="shared" si="13"/>
        <v>0</v>
      </c>
      <c r="M141" s="57">
        <f>'Kiadások funkció szerint'!M141-'Bevételek funkció szerint'!L141</f>
        <v>0</v>
      </c>
      <c r="N141" s="57">
        <f>IF(SUMIF('[1]FB ÖN'!$C:$C,$B141,'[1]FB ÖN'!N:N)=0,"",SUMIF('[1]FB ÖN'!$C:$C,$B141,'[1]FB ÖN'!N:N))</f>
      </c>
      <c r="O141" s="57">
        <f>IF(SUMIF('[1]FB ÖN'!$C:$C,$B141,'[1]FB ÖN'!N:N)=0,"",SUMIF('[1]FB ÖN'!$C:$C,$B141,'[1]FB ÖN'!N:N))</f>
      </c>
      <c r="P141" s="57">
        <f>IF(SUMIF('[1]FB ÖN'!$C:$C,$B141,'[1]FB ÖN'!O:O)=0,"",SUMIF('[1]FB ÖN'!$C:$C,$B141,'[1]FB ÖN'!O:O))</f>
      </c>
      <c r="Q141" s="58">
        <f t="shared" si="16"/>
        <v>0</v>
      </c>
      <c r="R141" s="58">
        <f t="shared" si="17"/>
        <v>0</v>
      </c>
      <c r="S141" s="59"/>
      <c r="T141" s="57">
        <f>'Kiadások funkció szerint'!U141</f>
        <v>0</v>
      </c>
      <c r="U141" s="57">
        <f>'Kiadások funkció szerint'!V141</f>
        <v>0</v>
      </c>
      <c r="V141" s="57">
        <f>'Kiadások funkció szerint'!W141</f>
        <v>0</v>
      </c>
      <c r="Y141" s="167">
        <f t="shared" si="18"/>
        <v>0</v>
      </c>
    </row>
    <row r="142" spans="1:25" ht="15">
      <c r="A142" s="111" t="s">
        <v>601</v>
      </c>
      <c r="B142" s="129">
        <f>'Kiadások funkció szerint'!B142</f>
      </c>
      <c r="C142" s="129">
        <f>'Kiadások funkció szerint'!C142</f>
      </c>
      <c r="D142" s="49"/>
      <c r="E142" s="57">
        <f>IF(SUMIF('[1]FB ÖN'!$C:$C,$B142,'[1]FB ÖN'!E:E)=0,"",SUMIF('[1]FB ÖN'!$C:$C,$B142,'[1]FB ÖN'!E:E))</f>
      </c>
      <c r="F142" s="57">
        <f>IF(SUMIF('[1]FB ÖN'!$C:$C,$B142,'[1]FB ÖN'!F:F)=0,"",SUMIF('[1]FB ÖN'!$C:$C,$B142,'[1]FB ÖN'!F:F))</f>
      </c>
      <c r="G142" s="57">
        <f>IF(SUMIF('[1]FB ÖN'!$C:$C,$B142,'[1]FB ÖN'!G:G)=0,"",SUMIF('[1]FB ÖN'!$C:$C,$B142,'[1]FB ÖN'!G:G))</f>
      </c>
      <c r="H142" s="57">
        <f>IF(SUMIF('[1]FB ÖN'!$C:$C,$B142,'[1]FB ÖN'!H:H)=0,"",SUMIF('[1]FB ÖN'!$C:$C,$B142,'[1]FB ÖN'!H:H))</f>
      </c>
      <c r="I142" s="57">
        <f>IF(SUMIF('[1]FB ÖN'!$C:$C,$B142,'[1]FB ÖN'!I:I)=0,"",SUMIF('[1]FB ÖN'!$C:$C,$B142,'[1]FB ÖN'!I:I))</f>
      </c>
      <c r="J142" s="57">
        <f>IF(SUMIF('[1]FB ÖN'!$C:$C,$B142,'[1]FB ÖN'!J:J)=0,"",SUMIF('[1]FB ÖN'!$C:$C,$B142,'[1]FB ÖN'!J:J))</f>
      </c>
      <c r="K142" s="57">
        <f>IF(SUMIF('[1]FB ÖN'!$C:$C,$B142,'[1]FB ÖN'!K:K)=0,"",SUMIF('[1]FB ÖN'!$C:$C,$B142,'[1]FB ÖN'!K:K))</f>
      </c>
      <c r="L142" s="58">
        <f t="shared" si="13"/>
        <v>0</v>
      </c>
      <c r="M142" s="57">
        <f>'Kiadások funkció szerint'!M142-'Bevételek funkció szerint'!L142</f>
        <v>0</v>
      </c>
      <c r="N142" s="57">
        <f>IF(SUMIF('[1]FB ÖN'!$C:$C,$B142,'[1]FB ÖN'!N:N)=0,"",SUMIF('[1]FB ÖN'!$C:$C,$B142,'[1]FB ÖN'!N:N))</f>
      </c>
      <c r="O142" s="57">
        <f>IF(SUMIF('[1]FB ÖN'!$C:$C,$B142,'[1]FB ÖN'!N:N)=0,"",SUMIF('[1]FB ÖN'!$C:$C,$B142,'[1]FB ÖN'!N:N))</f>
      </c>
      <c r="P142" s="57">
        <f>IF(SUMIF('[1]FB ÖN'!$C:$C,$B142,'[1]FB ÖN'!O:O)=0,"",SUMIF('[1]FB ÖN'!$C:$C,$B142,'[1]FB ÖN'!O:O))</f>
      </c>
      <c r="Q142" s="58">
        <f t="shared" si="16"/>
        <v>0</v>
      </c>
      <c r="R142" s="58">
        <f t="shared" si="17"/>
        <v>0</v>
      </c>
      <c r="S142" s="59"/>
      <c r="T142" s="57">
        <f>'Kiadások funkció szerint'!U142</f>
        <v>0</v>
      </c>
      <c r="U142" s="57">
        <f>'Kiadások funkció szerint'!V142</f>
        <v>0</v>
      </c>
      <c r="V142" s="57">
        <f>'Kiadások funkció szerint'!W142</f>
        <v>0</v>
      </c>
      <c r="Y142" s="167">
        <f t="shared" si="18"/>
        <v>0</v>
      </c>
    </row>
    <row r="143" spans="1:25" ht="15">
      <c r="A143" s="111" t="s">
        <v>602</v>
      </c>
      <c r="B143" s="129">
        <f>'Kiadások funkció szerint'!B143</f>
      </c>
      <c r="C143" s="129">
        <f>'Kiadások funkció szerint'!C143</f>
      </c>
      <c r="D143" s="49"/>
      <c r="E143" s="57">
        <f>IF(SUMIF('[1]FB ÖN'!$C:$C,$B143,'[1]FB ÖN'!E:E)=0,"",SUMIF('[1]FB ÖN'!$C:$C,$B143,'[1]FB ÖN'!E:E))</f>
      </c>
      <c r="F143" s="57">
        <f>IF(SUMIF('[1]FB ÖN'!$C:$C,$B143,'[1]FB ÖN'!F:F)=0,"",SUMIF('[1]FB ÖN'!$C:$C,$B143,'[1]FB ÖN'!F:F))</f>
      </c>
      <c r="G143" s="57">
        <f>IF(SUMIF('[1]FB ÖN'!$C:$C,$B143,'[1]FB ÖN'!G:G)=0,"",SUMIF('[1]FB ÖN'!$C:$C,$B143,'[1]FB ÖN'!G:G))</f>
      </c>
      <c r="H143" s="57">
        <f>IF(SUMIF('[1]FB ÖN'!$C:$C,$B143,'[1]FB ÖN'!H:H)=0,"",SUMIF('[1]FB ÖN'!$C:$C,$B143,'[1]FB ÖN'!H:H))</f>
      </c>
      <c r="I143" s="57">
        <f>IF(SUMIF('[1]FB ÖN'!$C:$C,$B143,'[1]FB ÖN'!I:I)=0,"",SUMIF('[1]FB ÖN'!$C:$C,$B143,'[1]FB ÖN'!I:I))</f>
      </c>
      <c r="J143" s="57">
        <f>IF(SUMIF('[1]FB ÖN'!$C:$C,$B143,'[1]FB ÖN'!J:J)=0,"",SUMIF('[1]FB ÖN'!$C:$C,$B143,'[1]FB ÖN'!J:J))</f>
      </c>
      <c r="K143" s="57">
        <f>IF(SUMIF('[1]FB ÖN'!$C:$C,$B143,'[1]FB ÖN'!K:K)=0,"",SUMIF('[1]FB ÖN'!$C:$C,$B143,'[1]FB ÖN'!K:K))</f>
      </c>
      <c r="L143" s="58">
        <f t="shared" si="13"/>
        <v>0</v>
      </c>
      <c r="M143" s="57">
        <f>'Kiadások funkció szerint'!M143-'Bevételek funkció szerint'!L143</f>
        <v>0</v>
      </c>
      <c r="N143" s="57">
        <f>IF(SUMIF('[1]FB ÖN'!$C:$C,$B143,'[1]FB ÖN'!N:N)=0,"",SUMIF('[1]FB ÖN'!$C:$C,$B143,'[1]FB ÖN'!N:N))</f>
      </c>
      <c r="O143" s="57">
        <f>IF(SUMIF('[1]FB ÖN'!$C:$C,$B143,'[1]FB ÖN'!N:N)=0,"",SUMIF('[1]FB ÖN'!$C:$C,$B143,'[1]FB ÖN'!N:N))</f>
      </c>
      <c r="P143" s="57">
        <f>IF(SUMIF('[1]FB ÖN'!$C:$C,$B143,'[1]FB ÖN'!O:O)=0,"",SUMIF('[1]FB ÖN'!$C:$C,$B143,'[1]FB ÖN'!O:O))</f>
      </c>
      <c r="Q143" s="58">
        <f t="shared" si="16"/>
        <v>0</v>
      </c>
      <c r="R143" s="58">
        <f t="shared" si="17"/>
        <v>0</v>
      </c>
      <c r="S143" s="59"/>
      <c r="T143" s="57">
        <f>'Kiadások funkció szerint'!U143</f>
        <v>0</v>
      </c>
      <c r="U143" s="57">
        <f>'Kiadások funkció szerint'!V143</f>
        <v>0</v>
      </c>
      <c r="V143" s="57">
        <f>'Kiadások funkció szerint'!W143</f>
        <v>0</v>
      </c>
      <c r="Y143" s="167">
        <f t="shared" si="18"/>
        <v>0</v>
      </c>
    </row>
    <row r="144" spans="1:25" ht="15">
      <c r="A144" s="111" t="s">
        <v>603</v>
      </c>
      <c r="B144" s="129">
        <f>'Kiadások funkció szerint'!B144</f>
      </c>
      <c r="C144" s="129">
        <f>'Kiadások funkció szerint'!C144</f>
      </c>
      <c r="D144" s="49"/>
      <c r="E144" s="57">
        <f>IF(SUMIF('[1]FB ÖN'!$C:$C,$B144,'[1]FB ÖN'!E:E)=0,"",SUMIF('[1]FB ÖN'!$C:$C,$B144,'[1]FB ÖN'!E:E))</f>
      </c>
      <c r="F144" s="57">
        <f>IF(SUMIF('[1]FB ÖN'!$C:$C,$B144,'[1]FB ÖN'!F:F)=0,"",SUMIF('[1]FB ÖN'!$C:$C,$B144,'[1]FB ÖN'!F:F))</f>
      </c>
      <c r="G144" s="57">
        <f>IF(SUMIF('[1]FB ÖN'!$C:$C,$B144,'[1]FB ÖN'!G:G)=0,"",SUMIF('[1]FB ÖN'!$C:$C,$B144,'[1]FB ÖN'!G:G))</f>
      </c>
      <c r="H144" s="57">
        <f>IF(SUMIF('[1]FB ÖN'!$C:$C,$B144,'[1]FB ÖN'!H:H)=0,"",SUMIF('[1]FB ÖN'!$C:$C,$B144,'[1]FB ÖN'!H:H))</f>
      </c>
      <c r="I144" s="57">
        <f>IF(SUMIF('[1]FB ÖN'!$C:$C,$B144,'[1]FB ÖN'!I:I)=0,"",SUMIF('[1]FB ÖN'!$C:$C,$B144,'[1]FB ÖN'!I:I))</f>
      </c>
      <c r="J144" s="57">
        <f>IF(SUMIF('[1]FB ÖN'!$C:$C,$B144,'[1]FB ÖN'!J:J)=0,"",SUMIF('[1]FB ÖN'!$C:$C,$B144,'[1]FB ÖN'!J:J))</f>
      </c>
      <c r="K144" s="57">
        <f>IF(SUMIF('[1]FB ÖN'!$C:$C,$B144,'[1]FB ÖN'!K:K)=0,"",SUMIF('[1]FB ÖN'!$C:$C,$B144,'[1]FB ÖN'!K:K))</f>
      </c>
      <c r="L144" s="58">
        <f t="shared" si="13"/>
        <v>0</v>
      </c>
      <c r="M144" s="57">
        <f>'Kiadások funkció szerint'!M144-'Bevételek funkció szerint'!L144</f>
        <v>0</v>
      </c>
      <c r="N144" s="57">
        <f>IF(SUMIF('[1]FB ÖN'!$C:$C,$B144,'[1]FB ÖN'!N:N)=0,"",SUMIF('[1]FB ÖN'!$C:$C,$B144,'[1]FB ÖN'!N:N))</f>
      </c>
      <c r="O144" s="57">
        <f>IF(SUMIF('[1]FB ÖN'!$C:$C,$B144,'[1]FB ÖN'!N:N)=0,"",SUMIF('[1]FB ÖN'!$C:$C,$B144,'[1]FB ÖN'!N:N))</f>
      </c>
      <c r="P144" s="57">
        <f>IF(SUMIF('[1]FB ÖN'!$C:$C,$B144,'[1]FB ÖN'!O:O)=0,"",SUMIF('[1]FB ÖN'!$C:$C,$B144,'[1]FB ÖN'!O:O))</f>
      </c>
      <c r="Q144" s="58">
        <f t="shared" si="16"/>
        <v>0</v>
      </c>
      <c r="R144" s="58">
        <f t="shared" si="17"/>
        <v>0</v>
      </c>
      <c r="S144" s="59"/>
      <c r="T144" s="57">
        <f>'Kiadások funkció szerint'!U144</f>
        <v>0</v>
      </c>
      <c r="U144" s="57">
        <f>'Kiadások funkció szerint'!V144</f>
        <v>0</v>
      </c>
      <c r="V144" s="57">
        <f>'Kiadások funkció szerint'!W144</f>
        <v>0</v>
      </c>
      <c r="Y144" s="167">
        <f t="shared" si="18"/>
        <v>0</v>
      </c>
    </row>
    <row r="145" spans="1:25" ht="15">
      <c r="A145" s="111" t="s">
        <v>604</v>
      </c>
      <c r="B145" s="129">
        <f>'Kiadások funkció szerint'!B145</f>
      </c>
      <c r="C145" s="129">
        <f>'Kiadások funkció szerint'!C145</f>
      </c>
      <c r="D145" s="49"/>
      <c r="E145" s="57">
        <f>IF(SUMIF('[1]FB ÖN'!$C:$C,$B145,'[1]FB ÖN'!E:E)=0,"",SUMIF('[1]FB ÖN'!$C:$C,$B145,'[1]FB ÖN'!E:E))</f>
      </c>
      <c r="F145" s="57">
        <f>IF(SUMIF('[1]FB ÖN'!$C:$C,$B145,'[1]FB ÖN'!F:F)=0,"",SUMIF('[1]FB ÖN'!$C:$C,$B145,'[1]FB ÖN'!F:F))</f>
      </c>
      <c r="G145" s="57">
        <f>IF(SUMIF('[1]FB ÖN'!$C:$C,$B145,'[1]FB ÖN'!G:G)=0,"",SUMIF('[1]FB ÖN'!$C:$C,$B145,'[1]FB ÖN'!G:G))</f>
      </c>
      <c r="H145" s="57">
        <f>IF(SUMIF('[1]FB ÖN'!$C:$C,$B145,'[1]FB ÖN'!H:H)=0,"",SUMIF('[1]FB ÖN'!$C:$C,$B145,'[1]FB ÖN'!H:H))</f>
      </c>
      <c r="I145" s="57">
        <f>IF(SUMIF('[1]FB ÖN'!$C:$C,$B145,'[1]FB ÖN'!I:I)=0,"",SUMIF('[1]FB ÖN'!$C:$C,$B145,'[1]FB ÖN'!I:I))</f>
      </c>
      <c r="J145" s="57">
        <f>IF(SUMIF('[1]FB ÖN'!$C:$C,$B145,'[1]FB ÖN'!J:J)=0,"",SUMIF('[1]FB ÖN'!$C:$C,$B145,'[1]FB ÖN'!J:J))</f>
      </c>
      <c r="K145" s="57">
        <f>IF(SUMIF('[1]FB ÖN'!$C:$C,$B145,'[1]FB ÖN'!K:K)=0,"",SUMIF('[1]FB ÖN'!$C:$C,$B145,'[1]FB ÖN'!K:K))</f>
      </c>
      <c r="L145" s="58">
        <f t="shared" si="13"/>
        <v>0</v>
      </c>
      <c r="M145" s="57">
        <f>'Kiadások funkció szerint'!M145-'Bevételek funkció szerint'!L145</f>
        <v>0</v>
      </c>
      <c r="N145" s="57">
        <f>IF(SUMIF('[1]FB ÖN'!$C:$C,$B145,'[1]FB ÖN'!N:N)=0,"",SUMIF('[1]FB ÖN'!$C:$C,$B145,'[1]FB ÖN'!N:N))</f>
      </c>
      <c r="O145" s="57">
        <f>IF(SUMIF('[1]FB ÖN'!$C:$C,$B145,'[1]FB ÖN'!N:N)=0,"",SUMIF('[1]FB ÖN'!$C:$C,$B145,'[1]FB ÖN'!N:N))</f>
      </c>
      <c r="P145" s="57">
        <f>IF(SUMIF('[1]FB ÖN'!$C:$C,$B145,'[1]FB ÖN'!O:O)=0,"",SUMIF('[1]FB ÖN'!$C:$C,$B145,'[1]FB ÖN'!O:O))</f>
      </c>
      <c r="Q145" s="58">
        <f>SUM(M145:P145)</f>
        <v>0</v>
      </c>
      <c r="R145" s="58">
        <f>SUM(Q145,L145)</f>
        <v>0</v>
      </c>
      <c r="S145" s="59"/>
      <c r="T145" s="57">
        <f>'Kiadások funkció szerint'!U145</f>
        <v>0</v>
      </c>
      <c r="U145" s="57">
        <f>'Kiadások funkció szerint'!V145</f>
        <v>0</v>
      </c>
      <c r="V145" s="57">
        <f>'Kiadások funkció szerint'!W145</f>
        <v>0</v>
      </c>
      <c r="Y145" s="167">
        <f t="shared" si="18"/>
        <v>0</v>
      </c>
    </row>
    <row r="146" spans="1:25" ht="15">
      <c r="A146" s="111" t="s">
        <v>605</v>
      </c>
      <c r="B146" s="129">
        <f>'Kiadások funkció szerint'!B146</f>
      </c>
      <c r="C146" s="129">
        <f>'Kiadások funkció szerint'!C146</f>
      </c>
      <c r="D146" s="49"/>
      <c r="E146" s="57">
        <f>IF(SUMIF('[1]FB ÖN'!$C:$C,$B146,'[1]FB ÖN'!E:E)=0,"",SUMIF('[1]FB ÖN'!$C:$C,$B146,'[1]FB ÖN'!E:E))</f>
      </c>
      <c r="F146" s="57">
        <f>IF(SUMIF('[1]FB ÖN'!$C:$C,$B146,'[1]FB ÖN'!F:F)=0,"",SUMIF('[1]FB ÖN'!$C:$C,$B146,'[1]FB ÖN'!F:F))</f>
      </c>
      <c r="G146" s="57">
        <f>IF(SUMIF('[1]FB ÖN'!$C:$C,$B146,'[1]FB ÖN'!G:G)=0,"",SUMIF('[1]FB ÖN'!$C:$C,$B146,'[1]FB ÖN'!G:G))</f>
      </c>
      <c r="H146" s="57">
        <f>IF(SUMIF('[1]FB ÖN'!$C:$C,$B146,'[1]FB ÖN'!H:H)=0,"",SUMIF('[1]FB ÖN'!$C:$C,$B146,'[1]FB ÖN'!H:H))</f>
      </c>
      <c r="I146" s="57">
        <f>IF(SUMIF('[1]FB ÖN'!$C:$C,$B146,'[1]FB ÖN'!I:I)=0,"",SUMIF('[1]FB ÖN'!$C:$C,$B146,'[1]FB ÖN'!I:I))</f>
      </c>
      <c r="J146" s="57">
        <f>IF(SUMIF('[1]FB ÖN'!$C:$C,$B146,'[1]FB ÖN'!J:J)=0,"",SUMIF('[1]FB ÖN'!$C:$C,$B146,'[1]FB ÖN'!J:J))</f>
      </c>
      <c r="K146" s="57">
        <f>IF(SUMIF('[1]FB ÖN'!$C:$C,$B146,'[1]FB ÖN'!K:K)=0,"",SUMIF('[1]FB ÖN'!$C:$C,$B146,'[1]FB ÖN'!K:K))</f>
      </c>
      <c r="L146" s="58">
        <f>SUM(E146:K146)</f>
        <v>0</v>
      </c>
      <c r="M146" s="57">
        <f>'Kiadások funkció szerint'!M146-'Bevételek funkció szerint'!L146</f>
        <v>0</v>
      </c>
      <c r="N146" s="57">
        <f>IF(SUMIF('[1]FB ÖN'!$C:$C,$B146,'[1]FB ÖN'!N:N)=0,"",SUMIF('[1]FB ÖN'!$C:$C,$B146,'[1]FB ÖN'!N:N))</f>
      </c>
      <c r="O146" s="57">
        <f>IF(SUMIF('[1]FB ÖN'!$C:$C,$B146,'[1]FB ÖN'!N:N)=0,"",SUMIF('[1]FB ÖN'!$C:$C,$B146,'[1]FB ÖN'!N:N))</f>
      </c>
      <c r="P146" s="57">
        <f>IF(SUMIF('[1]FB ÖN'!$C:$C,$B146,'[1]FB ÖN'!O:O)=0,"",SUMIF('[1]FB ÖN'!$C:$C,$B146,'[1]FB ÖN'!O:O))</f>
      </c>
      <c r="Q146" s="58">
        <f>SUM(M146:P146)</f>
        <v>0</v>
      </c>
      <c r="R146" s="58">
        <f>SUM(Q146,L146)</f>
        <v>0</v>
      </c>
      <c r="S146" s="59"/>
      <c r="T146" s="57">
        <f>'Kiadások funkció szerint'!U146</f>
        <v>0</v>
      </c>
      <c r="U146" s="57">
        <f>'Kiadások funkció szerint'!V146</f>
        <v>0</v>
      </c>
      <c r="V146" s="57">
        <f>'Kiadások funkció szerint'!W146</f>
        <v>0</v>
      </c>
      <c r="Y146" s="167">
        <f t="shared" si="18"/>
        <v>0</v>
      </c>
    </row>
    <row r="147" spans="1:25" ht="15">
      <c r="A147" s="111" t="s">
        <v>606</v>
      </c>
      <c r="B147" s="129">
        <f>'Kiadások funkció szerint'!B147</f>
      </c>
      <c r="C147" s="129">
        <f>'Kiadások funkció szerint'!C147</f>
      </c>
      <c r="D147" s="49"/>
      <c r="E147" s="57">
        <f>IF(SUMIF('[1]FB ÖN'!$C:$C,$B147,'[1]FB ÖN'!E:E)=0,"",SUMIF('[1]FB ÖN'!$C:$C,$B147,'[1]FB ÖN'!E:E))</f>
      </c>
      <c r="F147" s="57">
        <f>IF(SUMIF('[1]FB ÖN'!$C:$C,$B147,'[1]FB ÖN'!F:F)=0,"",SUMIF('[1]FB ÖN'!$C:$C,$B147,'[1]FB ÖN'!F:F))</f>
      </c>
      <c r="G147" s="57">
        <f>IF(SUMIF('[1]FB ÖN'!$C:$C,$B147,'[1]FB ÖN'!G:G)=0,"",SUMIF('[1]FB ÖN'!$C:$C,$B147,'[1]FB ÖN'!G:G))</f>
      </c>
      <c r="H147" s="57">
        <f>IF(SUMIF('[1]FB ÖN'!$C:$C,$B147,'[1]FB ÖN'!H:H)=0,"",SUMIF('[1]FB ÖN'!$C:$C,$B147,'[1]FB ÖN'!H:H))</f>
      </c>
      <c r="I147" s="57">
        <f>IF(SUMIF('[1]FB ÖN'!$C:$C,$B147,'[1]FB ÖN'!I:I)=0,"",SUMIF('[1]FB ÖN'!$C:$C,$B147,'[1]FB ÖN'!I:I))</f>
      </c>
      <c r="J147" s="57">
        <f>IF(SUMIF('[1]FB ÖN'!$C:$C,$B147,'[1]FB ÖN'!J:J)=0,"",SUMIF('[1]FB ÖN'!$C:$C,$B147,'[1]FB ÖN'!J:J))</f>
      </c>
      <c r="K147" s="57">
        <f>IF(SUMIF('[1]FB ÖN'!$C:$C,$B147,'[1]FB ÖN'!K:K)=0,"",SUMIF('[1]FB ÖN'!$C:$C,$B147,'[1]FB ÖN'!K:K))</f>
      </c>
      <c r="L147" s="58">
        <f>SUM(E147:K147)</f>
        <v>0</v>
      </c>
      <c r="M147" s="57">
        <f>'Kiadások funkció szerint'!M147-'Bevételek funkció szerint'!L147</f>
        <v>0</v>
      </c>
      <c r="N147" s="57">
        <f>IF(SUMIF('[1]FB ÖN'!$C:$C,$B147,'[1]FB ÖN'!N:N)=0,"",SUMIF('[1]FB ÖN'!$C:$C,$B147,'[1]FB ÖN'!N:N))</f>
      </c>
      <c r="O147" s="57">
        <f>IF(SUMIF('[1]FB ÖN'!$C:$C,$B147,'[1]FB ÖN'!N:N)=0,"",SUMIF('[1]FB ÖN'!$C:$C,$B147,'[1]FB ÖN'!N:N))</f>
      </c>
      <c r="P147" s="57">
        <f>IF(SUMIF('[1]FB ÖN'!$C:$C,$B147,'[1]FB ÖN'!O:O)=0,"",SUMIF('[1]FB ÖN'!$C:$C,$B147,'[1]FB ÖN'!O:O))</f>
      </c>
      <c r="Q147" s="58">
        <f>SUM(M147:P147)</f>
        <v>0</v>
      </c>
      <c r="R147" s="58">
        <f>SUM(Q147,L147)</f>
        <v>0</v>
      </c>
      <c r="S147" s="59"/>
      <c r="T147" s="57">
        <f>'Kiadások funkció szerint'!U147</f>
        <v>0</v>
      </c>
      <c r="U147" s="57">
        <f>'Kiadások funkció szerint'!V147</f>
        <v>0</v>
      </c>
      <c r="V147" s="57">
        <f>'Kiadások funkció szerint'!W147</f>
        <v>0</v>
      </c>
      <c r="Y147" s="167">
        <f t="shared" si="18"/>
        <v>0</v>
      </c>
    </row>
    <row r="148" spans="1:25" ht="15">
      <c r="A148" s="111" t="s">
        <v>607</v>
      </c>
      <c r="B148" s="129">
        <f>'Kiadások funkció szerint'!B148</f>
      </c>
      <c r="C148" s="129">
        <f>'Kiadások funkció szerint'!C148</f>
      </c>
      <c r="D148" s="49"/>
      <c r="E148" s="57">
        <f>IF(SUMIF('[1]FB ÖN'!$C:$C,$B148,'[1]FB ÖN'!E:E)=0,"",SUMIF('[1]FB ÖN'!$C:$C,$B148,'[1]FB ÖN'!E:E))</f>
      </c>
      <c r="F148" s="57">
        <f>IF(SUMIF('[1]FB ÖN'!$C:$C,$B148,'[1]FB ÖN'!F:F)=0,"",SUMIF('[1]FB ÖN'!$C:$C,$B148,'[1]FB ÖN'!F:F))</f>
      </c>
      <c r="G148" s="57">
        <f>IF(SUMIF('[1]FB ÖN'!$C:$C,$B148,'[1]FB ÖN'!G:G)=0,"",SUMIF('[1]FB ÖN'!$C:$C,$B148,'[1]FB ÖN'!G:G))</f>
      </c>
      <c r="H148" s="57">
        <f>IF(SUMIF('[1]FB ÖN'!$C:$C,$B148,'[1]FB ÖN'!H:H)=0,"",SUMIF('[1]FB ÖN'!$C:$C,$B148,'[1]FB ÖN'!H:H))</f>
      </c>
      <c r="I148" s="57">
        <f>IF(SUMIF('[1]FB ÖN'!$C:$C,$B148,'[1]FB ÖN'!I:I)=0,"",SUMIF('[1]FB ÖN'!$C:$C,$B148,'[1]FB ÖN'!I:I))</f>
      </c>
      <c r="J148" s="57">
        <f>IF(SUMIF('[1]FB ÖN'!$C:$C,$B148,'[1]FB ÖN'!J:J)=0,"",SUMIF('[1]FB ÖN'!$C:$C,$B148,'[1]FB ÖN'!J:J))</f>
      </c>
      <c r="K148" s="57">
        <f>IF(SUMIF('[1]FB ÖN'!$C:$C,$B148,'[1]FB ÖN'!K:K)=0,"",SUMIF('[1]FB ÖN'!$C:$C,$B148,'[1]FB ÖN'!K:K))</f>
      </c>
      <c r="L148" s="58">
        <f>SUM(E148:K148)</f>
        <v>0</v>
      </c>
      <c r="M148" s="57">
        <f>'Kiadások funkció szerint'!M148-'Bevételek funkció szerint'!L148</f>
        <v>0</v>
      </c>
      <c r="N148" s="57">
        <f>IF(SUMIF('[1]FB ÖN'!$C:$C,$B148,'[1]FB ÖN'!N:N)=0,"",SUMIF('[1]FB ÖN'!$C:$C,$B148,'[1]FB ÖN'!N:N))</f>
      </c>
      <c r="O148" s="57">
        <f>IF(SUMIF('[1]FB ÖN'!$C:$C,$B148,'[1]FB ÖN'!N:N)=0,"",SUMIF('[1]FB ÖN'!$C:$C,$B148,'[1]FB ÖN'!N:N))</f>
      </c>
      <c r="P148" s="57">
        <f>IF(SUMIF('[1]FB ÖN'!$C:$C,$B148,'[1]FB ÖN'!O:O)=0,"",SUMIF('[1]FB ÖN'!$C:$C,$B148,'[1]FB ÖN'!O:O))</f>
      </c>
      <c r="Q148" s="58">
        <f>SUM(M148:P148)</f>
        <v>0</v>
      </c>
      <c r="R148" s="58">
        <f>SUM(Q148,L148)</f>
        <v>0</v>
      </c>
      <c r="S148" s="59"/>
      <c r="T148" s="57">
        <f>'Kiadások funkció szerint'!U148</f>
        <v>0</v>
      </c>
      <c r="U148" s="57">
        <f>'Kiadások funkció szerint'!V148</f>
        <v>0</v>
      </c>
      <c r="V148" s="57">
        <f>'Kiadások funkció szerint'!W148</f>
        <v>0</v>
      </c>
      <c r="Y148" s="167">
        <f t="shared" si="18"/>
        <v>0</v>
      </c>
    </row>
    <row r="149" spans="1:25" ht="15">
      <c r="A149" s="111" t="s">
        <v>608</v>
      </c>
      <c r="B149" s="129">
        <f>'Kiadások funkció szerint'!B149</f>
      </c>
      <c r="C149" s="129">
        <f>'Kiadások funkció szerint'!C149</f>
      </c>
      <c r="D149" s="49"/>
      <c r="E149" s="57">
        <f>IF(SUMIF('[1]FB ÖN'!$C:$C,$B149,'[1]FB ÖN'!E:E)=0,"",SUMIF('[1]FB ÖN'!$C:$C,$B149,'[1]FB ÖN'!E:E))</f>
      </c>
      <c r="F149" s="57">
        <f>IF(SUMIF('[1]FB ÖN'!$C:$C,$B149,'[1]FB ÖN'!F:F)=0,"",SUMIF('[1]FB ÖN'!$C:$C,$B149,'[1]FB ÖN'!F:F))</f>
      </c>
      <c r="G149" s="57">
        <f>IF(SUMIF('[1]FB ÖN'!$C:$C,$B149,'[1]FB ÖN'!G:G)=0,"",SUMIF('[1]FB ÖN'!$C:$C,$B149,'[1]FB ÖN'!G:G))</f>
      </c>
      <c r="H149" s="57">
        <f>IF(SUMIF('[1]FB ÖN'!$C:$C,$B149,'[1]FB ÖN'!H:H)=0,"",SUMIF('[1]FB ÖN'!$C:$C,$B149,'[1]FB ÖN'!H:H))</f>
      </c>
      <c r="I149" s="57">
        <f>IF(SUMIF('[1]FB ÖN'!$C:$C,$B149,'[1]FB ÖN'!I:I)=0,"",SUMIF('[1]FB ÖN'!$C:$C,$B149,'[1]FB ÖN'!I:I))</f>
      </c>
      <c r="J149" s="57">
        <f>IF(SUMIF('[1]FB ÖN'!$C:$C,$B149,'[1]FB ÖN'!J:J)=0,"",SUMIF('[1]FB ÖN'!$C:$C,$B149,'[1]FB ÖN'!J:J))</f>
      </c>
      <c r="K149" s="57">
        <f>IF(SUMIF('[1]FB ÖN'!$C:$C,$B149,'[1]FB ÖN'!K:K)=0,"",SUMIF('[1]FB ÖN'!$C:$C,$B149,'[1]FB ÖN'!K:K))</f>
      </c>
      <c r="L149" s="58">
        <f>SUM(E149:K149)</f>
        <v>0</v>
      </c>
      <c r="M149" s="57">
        <f>'Kiadások funkció szerint'!M149-'Bevételek funkció szerint'!L149</f>
        <v>0</v>
      </c>
      <c r="N149" s="57">
        <f>IF(SUMIF('[1]FB ÖN'!$C:$C,$B149,'[1]FB ÖN'!N:N)=0,"",SUMIF('[1]FB ÖN'!$C:$C,$B149,'[1]FB ÖN'!N:N))</f>
      </c>
      <c r="O149" s="57">
        <f>IF(SUMIF('[1]FB ÖN'!$C:$C,$B149,'[1]FB ÖN'!N:N)=0,"",SUMIF('[1]FB ÖN'!$C:$C,$B149,'[1]FB ÖN'!N:N))</f>
      </c>
      <c r="P149" s="57">
        <f>IF(SUMIF('[1]FB ÖN'!$C:$C,$B149,'[1]FB ÖN'!O:O)=0,"",SUMIF('[1]FB ÖN'!$C:$C,$B149,'[1]FB ÖN'!O:O))</f>
      </c>
      <c r="Q149" s="58">
        <f>SUM(M149:P149)</f>
        <v>0</v>
      </c>
      <c r="R149" s="58">
        <f>SUM(Q149,L149)</f>
        <v>0</v>
      </c>
      <c r="S149" s="59"/>
      <c r="T149" s="57">
        <f>'Kiadások funkció szerint'!U149</f>
        <v>0</v>
      </c>
      <c r="U149" s="57">
        <f>'Kiadások funkció szerint'!V149</f>
        <v>0</v>
      </c>
      <c r="V149" s="57">
        <f>'Kiadások funkció szerint'!W149</f>
        <v>0</v>
      </c>
      <c r="Y149" s="167">
        <f t="shared" si="18"/>
        <v>0</v>
      </c>
    </row>
    <row r="150" spans="1:33" s="46" customFormat="1" ht="15">
      <c r="A150" s="95"/>
      <c r="B150" s="96"/>
      <c r="C150" s="97" t="s">
        <v>357</v>
      </c>
      <c r="D150" s="90"/>
      <c r="E150" s="58">
        <f>SUM(E95:E149)</f>
        <v>1067800687</v>
      </c>
      <c r="F150" s="58">
        <f aca="true" t="shared" si="19" ref="F150:T150">SUM(F95:F149)</f>
        <v>120490155</v>
      </c>
      <c r="G150" s="58">
        <f t="shared" si="19"/>
        <v>370704039</v>
      </c>
      <c r="H150" s="58">
        <f t="shared" si="19"/>
        <v>89851179</v>
      </c>
      <c r="I150" s="58">
        <f t="shared" si="19"/>
        <v>98065863</v>
      </c>
      <c r="J150" s="58">
        <f t="shared" si="19"/>
        <v>60000</v>
      </c>
      <c r="K150" s="58">
        <f t="shared" si="19"/>
        <v>26087895</v>
      </c>
      <c r="L150" s="58">
        <f t="shared" si="19"/>
        <v>1773059818</v>
      </c>
      <c r="M150" s="58">
        <f t="shared" si="19"/>
        <v>1542575560</v>
      </c>
      <c r="N150" s="58">
        <f t="shared" si="19"/>
        <v>0</v>
      </c>
      <c r="O150" s="58">
        <f t="shared" si="19"/>
        <v>0</v>
      </c>
      <c r="P150" s="58">
        <f t="shared" si="19"/>
        <v>0</v>
      </c>
      <c r="Q150" s="58">
        <f t="shared" si="19"/>
        <v>1542575560</v>
      </c>
      <c r="R150" s="58">
        <f t="shared" si="19"/>
        <v>3315635378</v>
      </c>
      <c r="S150" s="122"/>
      <c r="T150" s="58">
        <f t="shared" si="19"/>
        <v>0</v>
      </c>
      <c r="U150" s="58">
        <f>SUM(U95:U149)</f>
        <v>2279356267</v>
      </c>
      <c r="V150" s="58">
        <f>SUM(V95:V149)</f>
        <v>1036279111</v>
      </c>
      <c r="W150" s="60"/>
      <c r="X150" s="60">
        <f>SUM(T150:W150)-R150</f>
        <v>0</v>
      </c>
      <c r="Y150" s="167">
        <f t="shared" si="18"/>
        <v>0</v>
      </c>
      <c r="Z150"/>
      <c r="AA150"/>
      <c r="AB150"/>
      <c r="AC150"/>
      <c r="AD150"/>
      <c r="AE150"/>
      <c r="AF150"/>
      <c r="AG150"/>
    </row>
    <row r="151" ht="15">
      <c r="L151" s="119" t="s">
        <v>758</v>
      </c>
    </row>
    <row r="153" spans="3:22" ht="15">
      <c r="C153" s="45" t="s">
        <v>752</v>
      </c>
      <c r="E153" s="102">
        <f>'Címrendes összevont bevételek'!Q34</f>
        <v>1067800687</v>
      </c>
      <c r="F153" s="102">
        <f>'Címrendes összevont bevételek'!Q142</f>
        <v>120490155</v>
      </c>
      <c r="G153" s="102">
        <f>'Címrendes összevont bevételek'!Q68</f>
        <v>370704039</v>
      </c>
      <c r="H153" s="102">
        <f>'Címrendes összevont bevételek'!Q69</f>
        <v>89851179</v>
      </c>
      <c r="I153" s="102">
        <f>'Címrendes összevont bevételek'!Q149</f>
        <v>98065863</v>
      </c>
      <c r="J153" s="102">
        <f>'Címrendes összevont bevételek'!Q98</f>
        <v>60000</v>
      </c>
      <c r="K153" s="102">
        <f>'Címrendes összevont bevételek'!Q178</f>
        <v>26087895</v>
      </c>
      <c r="L153" s="60">
        <f>'Címrendes összevont bevételek'!Q182</f>
        <v>1773059818</v>
      </c>
      <c r="M153" s="102">
        <f>'Címrendes összevont bevételek'!Q213</f>
        <v>1542575560</v>
      </c>
      <c r="N153" s="102">
        <f>'Címrendes összevont bevételek'!Q214</f>
        <v>0</v>
      </c>
      <c r="O153" s="102">
        <f>'Címrendes összevont bevételek'!Q215</f>
        <v>0</v>
      </c>
      <c r="P153" s="102">
        <f>'Címrendes összevont bevételek'!Q216</f>
        <v>0</v>
      </c>
      <c r="Q153" s="60">
        <f>'Címrendes összevont bevételek'!Q218</f>
        <v>1542575560</v>
      </c>
      <c r="R153" s="60">
        <f>'Címrendes összevont bevételek'!Q220</f>
        <v>3315635378</v>
      </c>
      <c r="T153" s="102">
        <f>'Címrendes összevont bevételek'!T220</f>
        <v>0</v>
      </c>
      <c r="U153" s="102">
        <f>'Címrendes összevont bevételek'!U220</f>
        <v>2279356267</v>
      </c>
      <c r="V153" s="102">
        <f>'Címrendes összevont bevételek'!V220</f>
        <v>1036279111</v>
      </c>
    </row>
    <row r="154" spans="5:24" ht="15">
      <c r="E154" s="102">
        <f>E150-E153</f>
        <v>0</v>
      </c>
      <c r="F154" s="102">
        <f aca="true" t="shared" si="20" ref="F154:V154">F150-F153</f>
        <v>0</v>
      </c>
      <c r="G154" s="102">
        <f t="shared" si="20"/>
        <v>0</v>
      </c>
      <c r="H154" s="102">
        <f t="shared" si="20"/>
        <v>0</v>
      </c>
      <c r="I154" s="102">
        <f t="shared" si="20"/>
        <v>0</v>
      </c>
      <c r="J154" s="102">
        <f t="shared" si="20"/>
        <v>0</v>
      </c>
      <c r="K154" s="102">
        <f t="shared" si="20"/>
        <v>0</v>
      </c>
      <c r="L154" s="102">
        <f t="shared" si="20"/>
        <v>0</v>
      </c>
      <c r="M154" s="102">
        <f t="shared" si="20"/>
        <v>0</v>
      </c>
      <c r="N154" s="102">
        <f t="shared" si="20"/>
        <v>0</v>
      </c>
      <c r="O154" s="102">
        <f t="shared" si="20"/>
        <v>0</v>
      </c>
      <c r="P154" s="102">
        <f t="shared" si="20"/>
        <v>0</v>
      </c>
      <c r="Q154" s="102">
        <f t="shared" si="20"/>
        <v>0</v>
      </c>
      <c r="R154" s="102">
        <f t="shared" si="20"/>
        <v>0</v>
      </c>
      <c r="S154" s="102"/>
      <c r="T154" s="102">
        <f t="shared" si="20"/>
        <v>0</v>
      </c>
      <c r="U154" s="102">
        <f t="shared" si="20"/>
        <v>0</v>
      </c>
      <c r="V154" s="102">
        <f t="shared" si="20"/>
        <v>0</v>
      </c>
      <c r="X154" s="102">
        <f>SUM(E154:V154)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3:18" ht="15">
      <c r="C159" s="45" t="s">
        <v>766</v>
      </c>
      <c r="E159" s="88">
        <f>SUM(E8,E10,E14,E16,E21,E29:E34,E50,E55:E56,E59,E62,E64,E69,E71:E72,E76:E78,E97:E100,E102:E107,E112,E109)</f>
        <v>198071752</v>
      </c>
      <c r="F159" s="88">
        <f aca="true" t="shared" si="21" ref="F159:M159">SUM(F8,F10,F14,F16,F21,F29:F34,F50,F55:F56,F59,F62,F64,F69,F71:F72,F76:F78,F97:F100,F102:F107,F112,F109)</f>
        <v>6654031</v>
      </c>
      <c r="G159" s="88">
        <f t="shared" si="21"/>
        <v>0</v>
      </c>
      <c r="H159" s="88">
        <f t="shared" si="21"/>
        <v>44179178</v>
      </c>
      <c r="I159" s="88">
        <f t="shared" si="21"/>
        <v>98030430</v>
      </c>
      <c r="J159" s="88">
        <f t="shared" si="21"/>
        <v>0</v>
      </c>
      <c r="K159" s="88">
        <f t="shared" si="21"/>
        <v>0</v>
      </c>
      <c r="L159" s="88">
        <f t="shared" si="21"/>
        <v>346935391</v>
      </c>
      <c r="M159" s="88">
        <f t="shared" si="21"/>
        <v>509462084</v>
      </c>
      <c r="Q159"/>
      <c r="R159"/>
    </row>
    <row r="160" spans="3:18" ht="15">
      <c r="C160" s="45" t="s">
        <v>768</v>
      </c>
      <c r="E160" s="88">
        <v>2181970</v>
      </c>
      <c r="F160" s="88">
        <v>1200000</v>
      </c>
      <c r="G160" s="88"/>
      <c r="H160" s="88">
        <v>738844</v>
      </c>
      <c r="I160" s="88"/>
      <c r="J160" s="88">
        <v>60000</v>
      </c>
      <c r="K160" s="88"/>
      <c r="L160" s="88">
        <f>SUM(E160:K160)</f>
        <v>4180814</v>
      </c>
      <c r="M160" s="88"/>
      <c r="Q160"/>
      <c r="R160"/>
    </row>
    <row r="161" spans="3:18" ht="15">
      <c r="C161" s="45" t="s">
        <v>769</v>
      </c>
      <c r="E161" s="88"/>
      <c r="F161" s="88"/>
      <c r="G161" s="88"/>
      <c r="H161" s="88"/>
      <c r="I161" s="88"/>
      <c r="J161" s="88"/>
      <c r="K161" s="88"/>
      <c r="L161" s="88">
        <f>SUM(E161:K161)</f>
        <v>0</v>
      </c>
      <c r="M161" s="88">
        <v>166966229</v>
      </c>
      <c r="Q161"/>
      <c r="R161"/>
    </row>
    <row r="162" spans="3:18" ht="15">
      <c r="C162" s="45" t="s">
        <v>770</v>
      </c>
      <c r="E162" s="88"/>
      <c r="F162" s="88"/>
      <c r="G162" s="88"/>
      <c r="H162" s="88"/>
      <c r="I162" s="88"/>
      <c r="J162" s="88"/>
      <c r="K162" s="88"/>
      <c r="L162" s="88">
        <f>SUM(E162:K162)</f>
        <v>0</v>
      </c>
      <c r="M162" s="88"/>
      <c r="Q162"/>
      <c r="R162"/>
    </row>
    <row r="163" spans="3:18" ht="15">
      <c r="C163" s="45" t="s">
        <v>771</v>
      </c>
      <c r="E163" s="88"/>
      <c r="F163" s="88"/>
      <c r="G163" s="88"/>
      <c r="H163" s="88"/>
      <c r="I163" s="88"/>
      <c r="J163" s="88"/>
      <c r="K163" s="88"/>
      <c r="L163" s="88">
        <f>SUM(E163:K163)</f>
        <v>0</v>
      </c>
      <c r="M163" s="88"/>
      <c r="Q163"/>
      <c r="R163"/>
    </row>
    <row r="164" spans="3:13" ht="15">
      <c r="C164" s="48" t="s">
        <v>772</v>
      </c>
      <c r="D164" s="48"/>
      <c r="E164" s="91">
        <f>SUM(E159:E163)</f>
        <v>200253722</v>
      </c>
      <c r="F164" s="91">
        <f aca="true" t="shared" si="22" ref="F164:M164">SUM(F159:F163)</f>
        <v>7854031</v>
      </c>
      <c r="G164" s="91">
        <f t="shared" si="22"/>
        <v>0</v>
      </c>
      <c r="H164" s="91">
        <f t="shared" si="22"/>
        <v>44918022</v>
      </c>
      <c r="I164" s="91">
        <f t="shared" si="22"/>
        <v>98030430</v>
      </c>
      <c r="J164" s="91">
        <f t="shared" si="22"/>
        <v>60000</v>
      </c>
      <c r="K164" s="91">
        <f t="shared" si="22"/>
        <v>0</v>
      </c>
      <c r="L164" s="91">
        <f t="shared" si="22"/>
        <v>351116205</v>
      </c>
      <c r="M164" s="91">
        <f t="shared" si="22"/>
        <v>676428313</v>
      </c>
    </row>
    <row r="165" spans="3:13" ht="15">
      <c r="C165" s="45" t="s">
        <v>767</v>
      </c>
      <c r="E165" s="88">
        <f>SUM(E9,E11:E13,E15,E17:E20,E22:E25,E27:E28,E35:E48,E51:E54,E57:E58,E60:E61,E63,E65:E68,E70,E73,E75,E79:E85,E96,E101,E110:E111,E108)</f>
        <v>867503211</v>
      </c>
      <c r="F165" s="88">
        <f aca="true" t="shared" si="23" ref="F165:M165">SUM(F9,F11:F13,F15,F17:F20,F22:F25,F27:F28,F35:F48,F51:F54,F57:F58,F60:F61,F63,F65:F68,F70,F73,F75,F79:F85,F96,F101,F108:F111)</f>
        <v>91710098</v>
      </c>
      <c r="G165" s="88">
        <f t="shared" si="23"/>
        <v>370701039</v>
      </c>
      <c r="H165" s="88">
        <f t="shared" si="23"/>
        <v>37095492</v>
      </c>
      <c r="I165" s="88">
        <f t="shared" si="23"/>
        <v>0</v>
      </c>
      <c r="J165" s="88">
        <f t="shared" si="23"/>
        <v>0</v>
      </c>
      <c r="K165" s="88">
        <f t="shared" si="23"/>
        <v>26087895</v>
      </c>
      <c r="L165" s="88">
        <f t="shared" si="23"/>
        <v>1395418135</v>
      </c>
      <c r="M165" s="88">
        <f t="shared" si="23"/>
        <v>-1001923273</v>
      </c>
    </row>
    <row r="166" spans="3:13" ht="15">
      <c r="C166" s="45" t="s">
        <v>768</v>
      </c>
      <c r="E166" s="88"/>
      <c r="F166" s="88">
        <v>20926026</v>
      </c>
      <c r="G166" s="88">
        <v>3000</v>
      </c>
      <c r="H166" s="88">
        <f>1510421+78940</f>
        <v>1589361</v>
      </c>
      <c r="I166" s="88">
        <v>35433</v>
      </c>
      <c r="J166" s="88"/>
      <c r="K166" s="88"/>
      <c r="L166" s="88">
        <f>SUM(E166:K166)</f>
        <v>22553820</v>
      </c>
      <c r="M166" s="88"/>
    </row>
    <row r="167" spans="3:13" ht="15">
      <c r="C167" s="45" t="s">
        <v>769</v>
      </c>
      <c r="E167" s="88"/>
      <c r="L167" s="88">
        <f>SUM(E167:K167)</f>
        <v>0</v>
      </c>
      <c r="M167">
        <v>1730017406</v>
      </c>
    </row>
    <row r="168" spans="3:12" ht="15">
      <c r="C168" s="45" t="s">
        <v>770</v>
      </c>
      <c r="E168" s="88">
        <v>43754</v>
      </c>
      <c r="H168">
        <v>6248304</v>
      </c>
      <c r="L168" s="88">
        <f>SUM(E168:K168)</f>
        <v>6292058</v>
      </c>
    </row>
    <row r="169" spans="3:12" ht="15">
      <c r="C169" s="45" t="s">
        <v>771</v>
      </c>
      <c r="E169" s="88"/>
      <c r="L169" s="88">
        <f>SUM(E169:K169)</f>
        <v>0</v>
      </c>
    </row>
    <row r="170" spans="3:13" ht="15">
      <c r="C170" s="48" t="s">
        <v>773</v>
      </c>
      <c r="D170" s="48"/>
      <c r="E170" s="91">
        <f>SUM(E165:E169)</f>
        <v>867546965</v>
      </c>
      <c r="F170" s="91">
        <f aca="true" t="shared" si="24" ref="F170:M170">SUM(F165:F169)</f>
        <v>112636124</v>
      </c>
      <c r="G170" s="91">
        <f t="shared" si="24"/>
        <v>370704039</v>
      </c>
      <c r="H170" s="91">
        <f t="shared" si="24"/>
        <v>44933157</v>
      </c>
      <c r="I170" s="91">
        <f t="shared" si="24"/>
        <v>35433</v>
      </c>
      <c r="J170" s="91">
        <f t="shared" si="24"/>
        <v>0</v>
      </c>
      <c r="K170" s="91">
        <f t="shared" si="24"/>
        <v>26087895</v>
      </c>
      <c r="L170" s="91">
        <f t="shared" si="24"/>
        <v>1424264013</v>
      </c>
      <c r="M170" s="91">
        <f t="shared" si="24"/>
        <v>728094133</v>
      </c>
    </row>
    <row r="171" spans="3:13" ht="15">
      <c r="C171" s="45" t="s">
        <v>774</v>
      </c>
      <c r="E171" s="88">
        <f>SUM(E164,E170)-E153</f>
        <v>0</v>
      </c>
      <c r="F171" s="88">
        <f aca="true" t="shared" si="25" ref="F171:M171">SUM(F164,F170)-F153</f>
        <v>0</v>
      </c>
      <c r="G171" s="88">
        <f t="shared" si="25"/>
        <v>0</v>
      </c>
      <c r="H171" s="88">
        <f t="shared" si="25"/>
        <v>0</v>
      </c>
      <c r="I171" s="88">
        <f t="shared" si="25"/>
        <v>0</v>
      </c>
      <c r="J171" s="88">
        <f t="shared" si="25"/>
        <v>0</v>
      </c>
      <c r="K171" s="88">
        <f t="shared" si="25"/>
        <v>0</v>
      </c>
      <c r="L171" s="88">
        <f t="shared" si="25"/>
        <v>2320400</v>
      </c>
      <c r="M171" s="88">
        <f t="shared" si="25"/>
        <v>-138053114</v>
      </c>
    </row>
  </sheetData>
  <sheetProtection/>
  <mergeCells count="14">
    <mergeCell ref="T92:V92"/>
    <mergeCell ref="C88:E88"/>
    <mergeCell ref="A92:A93"/>
    <mergeCell ref="B92:C92"/>
    <mergeCell ref="E92:L92"/>
    <mergeCell ref="M92:Q92"/>
    <mergeCell ref="R92:R93"/>
    <mergeCell ref="T5:V5"/>
    <mergeCell ref="C1:E1"/>
    <mergeCell ref="A5:A6"/>
    <mergeCell ref="B5:C5"/>
    <mergeCell ref="E5:L5"/>
    <mergeCell ref="M5:Q5"/>
    <mergeCell ref="R5:R6"/>
  </mergeCells>
  <conditionalFormatting sqref="T7:V85">
    <cfRule type="cellIs" priority="2" dxfId="3" operator="equal" stopIfTrue="1">
      <formula>0</formula>
    </cfRule>
  </conditionalFormatting>
  <conditionalFormatting sqref="T96:V149">
    <cfRule type="cellIs" priority="1" dxfId="3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2020-02-11T07:37:06Z</cp:lastPrinted>
  <dcterms:created xsi:type="dcterms:W3CDTF">2015-01-12T14:10:32Z</dcterms:created>
  <dcterms:modified xsi:type="dcterms:W3CDTF">2020-04-22T12:59:04Z</dcterms:modified>
  <cp:category/>
  <cp:version/>
  <cp:contentType/>
  <cp:contentStatus/>
</cp:coreProperties>
</file>