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185" windowHeight="8715" tabRatio="829" activeTab="0"/>
  </bookViews>
  <sheets>
    <sheet name="Fedőlap" sheetId="1" r:id="rId1"/>
    <sheet name="Műk ktgv bevételek címr sz" sheetId="2" r:id="rId2"/>
    <sheet name="Felhalm ktgv bevételek címr sz" sheetId="3" r:id="rId3"/>
    <sheet name="Műk ktgv kiadások címr sz" sheetId="4" r:id="rId4"/>
    <sheet name="Felhalm ktgv kiadások címr sz" sheetId="5" r:id="rId5"/>
    <sheet name="Összesítő" sheetId="6" r:id="rId6"/>
    <sheet name="Létszám" sheetId="7" r:id="rId7"/>
    <sheet name="váll.tev." sheetId="8" r:id="rId8"/>
    <sheet name="Ktgv mérlegszerűen" sheetId="9" r:id="rId9"/>
    <sheet name="gördülő" sheetId="10" r:id="rId10"/>
    <sheet name="tartalék" sheetId="11" r:id="rId11"/>
    <sheet name="hosszú_köt" sheetId="12" r:id="rId12"/>
    <sheet name="EU_projekt" sheetId="13" r:id="rId13"/>
    <sheet name="ei_ütemterv" sheetId="14" r:id="rId14"/>
    <sheet name="Int fin intézményenként" sheetId="15" r:id="rId15"/>
    <sheet name="közvetett tám." sheetId="16" r:id="rId16"/>
    <sheet name="gst_megfelelés" sheetId="17" r:id="rId17"/>
    <sheet name="Finansz_bevételek" sheetId="18" r:id="rId18"/>
    <sheet name="Finansz_kiadások" sheetId="19" r:id="rId19"/>
    <sheet name="Címrendes összevont bevételek" sheetId="20" r:id="rId20"/>
    <sheet name="Címrendes összevont kiadások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fn.SUMIFS" hidden="1">#NAME?</definedName>
    <definedName name="_xlnm.Print_Area" localSheetId="19">'Címrendes összevont bevételek'!$A$1:$V$223</definedName>
    <definedName name="_xlnm.Print_Area" localSheetId="20">'Címrendes összevont kiadások'!$A$1:$V$99</definedName>
    <definedName name="_xlnm.Print_Area" localSheetId="13">'ei_ütemterv'!$A$1:$N$37</definedName>
    <definedName name="_xlnm.Print_Area" localSheetId="12">'EU_projekt'!$A$1:$H$61</definedName>
    <definedName name="_xlnm.Print_Area" localSheetId="2">'Felhalm ktgv bevételek címr sz'!$A$1:$U$51</definedName>
    <definedName name="_xlnm.Print_Area" localSheetId="4">'Felhalm ktgv kiadások címr sz'!$A$1:$U$52</definedName>
    <definedName name="_xlnm.Print_Area" localSheetId="17">'Finansz_bevételek'!$A$1:$L$98</definedName>
    <definedName name="_xlnm.Print_Area" localSheetId="18">'Finansz_kiadások'!$A$1:$L$93</definedName>
    <definedName name="_xlnm.Print_Area" localSheetId="9">'gördülő'!$A$1:$Q$62</definedName>
    <definedName name="_xlnm.Print_Area" localSheetId="16">'gst_megfelelés'!$A$1:$I$48</definedName>
    <definedName name="_xlnm.Print_Area" localSheetId="11">'hosszú_köt'!$A$1:$I$39</definedName>
    <definedName name="_xlnm.Print_Area" localSheetId="14">'Int fin intézményenként'!$A$1:$AH$80</definedName>
    <definedName name="_xlnm.Print_Area" localSheetId="15">'közvetett tám.'!$A$1:$G$37</definedName>
    <definedName name="_xlnm.Print_Area" localSheetId="8">'Ktgv mérlegszerűen'!$A$1:$U$33</definedName>
    <definedName name="_xlnm.Print_Area" localSheetId="6">'Létszám'!$A$1:$N$115</definedName>
    <definedName name="_xlnm.Print_Area" localSheetId="1">'Műk ktgv bevételek címr sz'!$A$1:$U$60</definedName>
    <definedName name="_xlnm.Print_Area" localSheetId="3">'Műk ktgv kiadások címr sz'!$A$1:$U$67</definedName>
    <definedName name="_xlnm.Print_Area" localSheetId="5">'Összesítő'!$A$1:$U$62</definedName>
    <definedName name="_xlnm.Print_Area" localSheetId="10">'tartalék'!$A$1:$G$65</definedName>
    <definedName name="_xlnm.Print_Area" localSheetId="7">'váll.tev.'!$A$1:$F$27</definedName>
  </definedNames>
  <calcPr fullCalcOnLoad="1"/>
</workbook>
</file>

<file path=xl/sharedStrings.xml><?xml version="1.0" encoding="utf-8"?>
<sst xmlns="http://schemas.openxmlformats.org/spreadsheetml/2006/main" count="2540" uniqueCount="1001">
  <si>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</si>
  <si>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</si>
  <si>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</si>
  <si>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</si>
  <si>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</si>
  <si>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</si>
  <si>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</si>
  <si>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</si>
  <si>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</si>
  <si>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</si>
  <si>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</si>
  <si>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</si>
  <si>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</si>
  <si>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</si>
  <si>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</si>
  <si>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</si>
  <si>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</si>
  <si>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</si>
  <si>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</si>
  <si>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</si>
  <si>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</si>
  <si>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</si>
  <si>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</si>
  <si>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</si>
  <si>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</si>
  <si>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</si>
  <si>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</si>
  <si>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</si>
  <si>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</si>
  <si>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</si>
  <si>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</si>
  <si>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</si>
  <si>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</si>
  <si>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</si>
  <si>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</si>
  <si>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</si>
  <si>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</si>
  <si>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</si>
  <si>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</si>
  <si>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</si>
  <si>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</si>
  <si>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</si>
  <si>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</si>
  <si>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</si>
  <si>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</si>
  <si>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</si>
  <si>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</si>
  <si>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</si>
  <si>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</si>
  <si>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</si>
  <si>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</si>
  <si>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</si>
  <si>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</si>
  <si>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</si>
  <si>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</si>
  <si>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</si>
  <si>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</si>
  <si>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</si>
  <si>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</si>
  <si>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</si>
  <si>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</si>
  <si>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</si>
  <si>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</si>
  <si>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</si>
  <si>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</si>
  <si>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</si>
  <si>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</si>
  <si>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</si>
  <si>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</si>
  <si>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</si>
  <si>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</si>
  <si>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</si>
  <si>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</si>
  <si>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</si>
  <si>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</si>
  <si>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</si>
  <si>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</si>
  <si>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</si>
  <si>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</si>
  <si>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</si>
  <si>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</si>
  <si>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</si>
  <si>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</si>
  <si>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</si>
  <si>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</si>
  <si>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</si>
  <si>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</si>
  <si>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</si>
  <si>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</si>
  <si>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</si>
  <si>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</si>
  <si>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</si>
  <si>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</si>
  <si>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</si>
  <si>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</si>
  <si>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</si>
  <si>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</si>
  <si>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</si>
  <si>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</si>
  <si>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</si>
  <si>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</si>
  <si>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</si>
  <si>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</si>
  <si>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</si>
  <si>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</si>
  <si>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</si>
  <si>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</si>
  <si>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</si>
  <si>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</si>
  <si>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</si>
  <si>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</si>
  <si>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</si>
  <si>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</si>
  <si>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</si>
  <si>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</si>
  <si>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</si>
  <si>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</si>
  <si>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</si>
  <si>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</si>
  <si>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</si>
  <si>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</si>
  <si>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</si>
  <si>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</si>
  <si>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</si>
  <si>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</si>
  <si>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</si>
  <si>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</si>
  <si>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</si>
  <si>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</si>
  <si>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</si>
  <si>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</si>
  <si>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</si>
  <si>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</si>
  <si>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</si>
  <si>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</si>
  <si>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</si>
  <si>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</si>
  <si>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</si>
  <si>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</si>
  <si>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</si>
  <si>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</si>
  <si>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</si>
  <si>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</si>
  <si>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</si>
  <si>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</si>
  <si>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</si>
  <si>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</si>
  <si>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</si>
  <si>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</si>
  <si>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</si>
  <si>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</si>
  <si>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</si>
  <si>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</si>
  <si>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</si>
  <si>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</si>
  <si>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</si>
  <si>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</si>
  <si>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</si>
  <si>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</si>
  <si>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</si>
  <si>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</si>
  <si>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</si>
  <si>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</si>
  <si>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</si>
  <si>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</si>
  <si>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</si>
  <si>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</si>
  <si>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</si>
  <si>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</si>
  <si>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</si>
  <si>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</si>
  <si>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</si>
  <si>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</si>
  <si>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</si>
  <si>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</si>
  <si>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</si>
  <si>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</si>
  <si>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</si>
  <si>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</si>
  <si>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</si>
  <si>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</si>
  <si>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</si>
  <si>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</si>
  <si>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</si>
  <si>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</si>
  <si>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</si>
  <si>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</si>
  <si>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</si>
  <si>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</si>
  <si>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</si>
  <si>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</si>
  <si>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</si>
  <si>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</si>
  <si>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</si>
  <si>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</si>
  <si>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</si>
  <si>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</si>
  <si>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</si>
  <si>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</si>
  <si>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</si>
  <si>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</si>
  <si>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</si>
  <si>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</si>
  <si>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</si>
  <si>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</si>
  <si>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</si>
  <si>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</si>
  <si>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</si>
  <si>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</si>
  <si>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</si>
  <si>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</si>
  <si>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</si>
  <si>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</si>
  <si>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</si>
  <si>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</si>
  <si>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</si>
  <si>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</si>
  <si>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</si>
  <si>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</si>
  <si>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</si>
  <si>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</si>
  <si>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</si>
  <si>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</si>
  <si>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</si>
  <si>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</si>
  <si>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</si>
  <si>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</si>
  <si>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</si>
  <si>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</si>
  <si>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</si>
  <si>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</si>
  <si>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</si>
  <si>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</si>
  <si>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</si>
  <si>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</si>
  <si>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</si>
  <si>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</si>
  <si>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</si>
  <si>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</si>
  <si>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</si>
  <si>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</si>
  <si>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</si>
  <si>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</si>
  <si>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</si>
  <si>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</si>
  <si>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</si>
  <si>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</si>
  <si>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</si>
  <si>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</si>
  <si>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</si>
  <si>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</si>
  <si>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</si>
  <si>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</si>
  <si>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</si>
  <si>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</si>
  <si>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</si>
  <si>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</si>
  <si>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</si>
  <si>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</si>
  <si>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</si>
  <si>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</si>
  <si>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</si>
  <si>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</si>
  <si>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</si>
  <si>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</si>
  <si>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</si>
  <si>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</si>
  <si>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</si>
  <si>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</si>
  <si>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</si>
  <si>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</si>
  <si>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</si>
  <si>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</si>
  <si>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</si>
  <si>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</si>
  <si>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</si>
  <si>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</si>
  <si>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</si>
  <si>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</si>
  <si>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</si>
  <si>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</si>
  <si>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</si>
  <si>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</si>
  <si>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</si>
  <si>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</si>
  <si>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</si>
  <si>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</si>
  <si>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</si>
  <si>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</si>
  <si>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</si>
  <si>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</si>
  <si>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</si>
  <si>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</si>
  <si>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</si>
  <si>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</si>
  <si>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</si>
  <si>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</si>
  <si>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</si>
  <si>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</si>
  <si>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</si>
  <si>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</si>
  <si>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</si>
  <si>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</si>
  <si>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</si>
  <si>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</si>
  <si>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</si>
  <si>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</si>
  <si>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</si>
  <si>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</si>
  <si>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</si>
  <si>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</si>
  <si>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</si>
  <si>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</si>
  <si>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</si>
  <si>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</si>
  <si>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</si>
  <si>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</si>
  <si>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</si>
  <si>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</si>
  <si>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</si>
  <si>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</si>
  <si>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</si>
  <si>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</si>
  <si>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</si>
  <si>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</si>
  <si>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Tulajdonosi kölcsönök kiadásai</t>
  </si>
  <si>
    <t>K919</t>
  </si>
  <si>
    <t>B819</t>
  </si>
  <si>
    <t>Tulajdonosi kölcsönök bevételei</t>
  </si>
  <si>
    <t>13.</t>
  </si>
  <si>
    <t>Intézmény neve: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</si>
  <si>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</si>
  <si>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</si>
  <si>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</si>
  <si>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</si>
  <si>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</si>
  <si>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</si>
  <si>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</si>
  <si>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</si>
  <si>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</si>
  <si>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</si>
  <si>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</si>
  <si>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</si>
  <si>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</si>
  <si>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</si>
  <si>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</si>
  <si>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</si>
  <si>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</si>
  <si>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</si>
  <si>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</si>
  <si>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</si>
  <si>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</si>
  <si>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</si>
  <si>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</si>
  <si>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</si>
  <si>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</si>
  <si>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</si>
  <si>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</si>
  <si>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</si>
  <si>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</si>
  <si>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</si>
  <si>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</si>
  <si>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</si>
  <si>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</si>
  <si>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</si>
  <si>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 xml:space="preserve">           Működési maradvány igénybevétele</t>
  </si>
  <si>
    <t xml:space="preserve">           Felhalmozási maradvány igénybevétele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</si>
  <si>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</si>
  <si>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</si>
  <si>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</si>
  <si>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</si>
  <si>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</si>
  <si>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</si>
  <si>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</si>
  <si>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</si>
  <si>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</si>
  <si>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</si>
  <si>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</si>
  <si>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</si>
  <si>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</si>
  <si>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</si>
  <si>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</si>
  <si>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</si>
  <si>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</si>
  <si>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</si>
  <si>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</si>
  <si>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</si>
  <si>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</si>
  <si>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</si>
  <si>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</si>
  <si>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</si>
  <si>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</si>
  <si>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</si>
  <si>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</si>
  <si>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</si>
  <si>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</si>
  <si>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</si>
  <si>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</si>
  <si>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</si>
  <si>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</si>
  <si>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</si>
  <si>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</si>
  <si>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</si>
  <si>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</si>
  <si>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</si>
  <si>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</si>
  <si>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</si>
  <si>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</si>
  <si>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</si>
  <si>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</si>
  <si>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</si>
  <si>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</si>
  <si>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</si>
  <si>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</si>
  <si>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</si>
  <si>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</si>
  <si>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</si>
  <si>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</si>
  <si>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</si>
  <si>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</si>
  <si>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</si>
  <si>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</si>
  <si>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</si>
  <si>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</si>
  <si>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</si>
  <si>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</si>
  <si>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</si>
  <si>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</si>
  <si>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</si>
  <si>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</si>
  <si>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</si>
  <si>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</si>
  <si>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</si>
  <si>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</si>
  <si>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</si>
  <si>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</si>
  <si>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</si>
  <si>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</si>
  <si>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</si>
  <si>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</si>
  <si>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6.8</t>
  </si>
  <si>
    <t>6.9</t>
  </si>
  <si>
    <t>Egyéb települési adó</t>
  </si>
  <si>
    <t>Késedelmi pótlék, önellenőrzési pótlék</t>
  </si>
  <si>
    <t>1. számú melléklet</t>
  </si>
  <si>
    <t>Mezőberény Város Önkormányzata</t>
  </si>
  <si>
    <t>Önkormányzat összesen</t>
  </si>
  <si>
    <t>Mezőberényi Polgármesteri Hivatal</t>
  </si>
  <si>
    <t>Mezőberényi Polgármesteri Hivatal összesen</t>
  </si>
  <si>
    <t>Mezőberény Város Óvodai Intézménye</t>
  </si>
  <si>
    <t>Mezőberény Város Óvodai Intézménye összesen</t>
  </si>
  <si>
    <t>Városi Közszolgáltató Intézmény</t>
  </si>
  <si>
    <t>Városi Közszolgáltató Intézmény összesen</t>
  </si>
  <si>
    <t>Városi Humánsegítő és Szociális Szolgálat</t>
  </si>
  <si>
    <t>Városi Humánsegítő és Szociális Szolgálat összesen</t>
  </si>
  <si>
    <t>Orlai Petrics Soma Kulturális Központ</t>
  </si>
  <si>
    <t>Működési költségvetés -bevételek összesen</t>
  </si>
  <si>
    <t>1. számú melléklet 1.oldal</t>
  </si>
  <si>
    <t>Felhalmozási költségvetés -bevételek</t>
  </si>
  <si>
    <t>Önkormányzat</t>
  </si>
  <si>
    <t>Felhalmozási költségvetés -bevételek összesen</t>
  </si>
  <si>
    <t>1. számú melléklet 2. oldal</t>
  </si>
  <si>
    <t>2. sz. melléklet</t>
  </si>
  <si>
    <t>Munkaadókat terhelő járulékok és szociális hozzájárulási adó</t>
  </si>
  <si>
    <t>Mezőberény Város Önkormányzata és Intézményei</t>
  </si>
  <si>
    <t>Önkormányzat és  intézményei összesen</t>
  </si>
  <si>
    <t>Működési költségvetés -kiadások összesen</t>
  </si>
  <si>
    <t>2. számú melléklet 1. oldal</t>
  </si>
  <si>
    <t>Felhalmozási költségvetés- kiadások</t>
  </si>
  <si>
    <t>Felhalmozási költségvetés -kiadások összesen</t>
  </si>
  <si>
    <t>2. számú melléklet 2. oldal</t>
  </si>
  <si>
    <t>MEZŐBERÉNY VÁROS ÖNKORMÁNYZATA</t>
  </si>
  <si>
    <t>16/a számú melléklet</t>
  </si>
  <si>
    <t>Sor-
szám</t>
  </si>
  <si>
    <t>Rovat megnevezése</t>
  </si>
  <si>
    <t>Rovat
száma</t>
  </si>
  <si>
    <t>01</t>
  </si>
  <si>
    <t xml:space="preserve">Hosszú lejáratú hitelek, kölcsönök felvétele </t>
  </si>
  <si>
    <t>B8111</t>
  </si>
  <si>
    <t>02</t>
  </si>
  <si>
    <t>Likviditási célú hitelek, kölcsönök felvétele pénzügyi vállalkozástól</t>
  </si>
  <si>
    <t>B8112</t>
  </si>
  <si>
    <t>03</t>
  </si>
  <si>
    <t xml:space="preserve">Rövid lejáratú hitelek, kölcsönök felvétele  </t>
  </si>
  <si>
    <t>B8113</t>
  </si>
  <si>
    <t>04</t>
  </si>
  <si>
    <t>Hitel-, kölcsönfelvétel államháztartáson kívülről (=01+02+03)</t>
  </si>
  <si>
    <t>05</t>
  </si>
  <si>
    <t>Forgatási célú belföldi értékpapírok beváltása, értékesítése</t>
  </si>
  <si>
    <t>B8121</t>
  </si>
  <si>
    <t>06</t>
  </si>
  <si>
    <t>Éven belüli lej. belföldi értékpapírok kibocs.</t>
  </si>
  <si>
    <t>B8122</t>
  </si>
  <si>
    <t>07</t>
  </si>
  <si>
    <t>Befektetési célú belföldi értékpapírok beváltása,  értékesítése</t>
  </si>
  <si>
    <t>B8123</t>
  </si>
  <si>
    <t>08</t>
  </si>
  <si>
    <t>Éven túli lej. belföldi értékpapírok kibocs.</t>
  </si>
  <si>
    <t>B8124</t>
  </si>
  <si>
    <t>09</t>
  </si>
  <si>
    <t>10</t>
  </si>
  <si>
    <t>Belföldi értékpapírok bevételei (=05+..+09)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</si>
  <si>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</si>
  <si>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</si>
  <si>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</si>
  <si>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</si>
  <si>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(=11+12)</t>
  </si>
  <si>
    <t>Belföldi finanszírozás bevételei (=04+10+13+…+19)</t>
  </si>
  <si>
    <t>Finanszírozási bevételek (=20+26+27+28)</t>
  </si>
  <si>
    <t>16/b számú melléklet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</si>
  <si>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</si>
  <si>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</si>
  <si>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</si>
  <si>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</si>
  <si>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</si>
  <si>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</si>
  <si>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</si>
  <si>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K9121</t>
  </si>
  <si>
    <t>K9122</t>
  </si>
  <si>
    <t>K9123</t>
  </si>
  <si>
    <t>K9124</t>
  </si>
  <si>
    <t>K9125</t>
  </si>
  <si>
    <t>K9126</t>
  </si>
  <si>
    <t>Belföldi értékpapírok kiadásai (=05+…+09)</t>
  </si>
  <si>
    <t>11</t>
  </si>
  <si>
    <t>12</t>
  </si>
  <si>
    <t>13</t>
  </si>
  <si>
    <t>14</t>
  </si>
  <si>
    <t>Pénzeszközök betétként elhelyezése</t>
  </si>
  <si>
    <t>15</t>
  </si>
  <si>
    <t>16</t>
  </si>
  <si>
    <t>17</t>
  </si>
  <si>
    <t>18</t>
  </si>
  <si>
    <t>Belföldi finanszírozás kiadásai (=04+10+…+17)</t>
  </si>
  <si>
    <t>24</t>
  </si>
  <si>
    <t>Külföldi finanszírozás kiadásai (=19+…+23)</t>
  </si>
  <si>
    <t>25</t>
  </si>
  <si>
    <t>26</t>
  </si>
  <si>
    <t>27</t>
  </si>
  <si>
    <t>Finanszírozási kiadások (=18+24+25+26)</t>
  </si>
  <si>
    <t>Külföldi finanszírozás bevételei</t>
  </si>
  <si>
    <t>3. számú melléklet</t>
  </si>
  <si>
    <t>Finanszírozási bevételek összesen</t>
  </si>
  <si>
    <t>Bevételek mindösszesen</t>
  </si>
  <si>
    <t>II</t>
  </si>
  <si>
    <t>Kiadások mindösszesen</t>
  </si>
  <si>
    <t>3. számú melléklet 1. oldal</t>
  </si>
  <si>
    <t>4. sz. melléklet</t>
  </si>
  <si>
    <t>(álláshely előirányzat)</t>
  </si>
  <si>
    <t>Megnevezés</t>
  </si>
  <si>
    <t>Polgármester</t>
  </si>
  <si>
    <t>Közalkalmazott (mezőőr)</t>
  </si>
  <si>
    <t>Közalkalmazott (tanyagondnok)</t>
  </si>
  <si>
    <t>Mt. hatálya alá tartozó fizikai (TÁMOP)</t>
  </si>
  <si>
    <t>Mt. hatálya alá tartozó fizikai (TÁMOP utáni)</t>
  </si>
  <si>
    <t>Közfoglalkoztatott "Mintaprogram"</t>
  </si>
  <si>
    <t>Közfoglalkoztatott rövid idejű alkalmazás</t>
  </si>
  <si>
    <t>Közfoglalkoztatott hosszabb idejű alkalm.</t>
  </si>
  <si>
    <t>Közfoglalkoztatás téli</t>
  </si>
  <si>
    <t>Kertészeti vezető</t>
  </si>
  <si>
    <t>MT hatálya alá tartozó foglalkoztatott</t>
  </si>
  <si>
    <t>Összesen:</t>
  </si>
  <si>
    <t>Polgármesteri Hivatal</t>
  </si>
  <si>
    <t>Jegyző</t>
  </si>
  <si>
    <t>Aljegyző</t>
  </si>
  <si>
    <t>Osztályvezető</t>
  </si>
  <si>
    <t>Köztisztviselők I. besorolási o.</t>
  </si>
  <si>
    <t>Köztisztviselők II. besorolási o.</t>
  </si>
  <si>
    <t>Köztisztviselők III. besorolási o.</t>
  </si>
  <si>
    <t>Fizikai alkalmazottak</t>
  </si>
  <si>
    <t>Intézményvezető</t>
  </si>
  <si>
    <t>Intézményvezető-helyettes</t>
  </si>
  <si>
    <t>Tagóvoda-vezető óvónő</t>
  </si>
  <si>
    <t>Óvónő</t>
  </si>
  <si>
    <t>Dajka/gondozó takarító</t>
  </si>
  <si>
    <t>Határozott időre dajka/gondozó</t>
  </si>
  <si>
    <t>Fizikai alkalmazott</t>
  </si>
  <si>
    <t>(D)</t>
  </si>
  <si>
    <t>Óvodatitkár</t>
  </si>
  <si>
    <t>Pedagógiai asszisztens</t>
  </si>
  <si>
    <t>Közfoglalkoztatott részmunkaidős</t>
  </si>
  <si>
    <t>Teljes munkaidős közfoglalkoztatott</t>
  </si>
  <si>
    <t>3..</t>
  </si>
  <si>
    <t>Igazgató</t>
  </si>
  <si>
    <t>Gazdasági vezető</t>
  </si>
  <si>
    <t>Egyéb vezető</t>
  </si>
  <si>
    <t>Ügyviteli alkalmazott</t>
  </si>
  <si>
    <t>Szezonális fizikai</t>
  </si>
  <si>
    <t>Részmunkaidős fizikai</t>
  </si>
  <si>
    <t>Közfoglalkoztatott teljes munkaidős</t>
  </si>
  <si>
    <t>Téli közfogl telj munki</t>
  </si>
  <si>
    <t>Igazgató-helyettes</t>
  </si>
  <si>
    <t>Vezető gondozó</t>
  </si>
  <si>
    <t>Élelmezésvezető</t>
  </si>
  <si>
    <t>Gondozó</t>
  </si>
  <si>
    <t>Ápoló-gondozó</t>
  </si>
  <si>
    <t>Ápoló</t>
  </si>
  <si>
    <t>Szakápoló</t>
  </si>
  <si>
    <t>Családgondozó</t>
  </si>
  <si>
    <t>Védőnő</t>
  </si>
  <si>
    <t>Főnővér</t>
  </si>
  <si>
    <t>Tanyagondnok</t>
  </si>
  <si>
    <t>Gyógyszeres nővér</t>
  </si>
  <si>
    <t>Kisgyermeknevelő</t>
  </si>
  <si>
    <t>Mentálhigiénés asszisztens</t>
  </si>
  <si>
    <t>Szakács</t>
  </si>
  <si>
    <t>Részmunkaidős közalkalmazott</t>
  </si>
  <si>
    <t>4. számú melléklet 1. oldal</t>
  </si>
  <si>
    <t>Fizikai közalkalmazott</t>
  </si>
  <si>
    <t>Könyvtáros</t>
  </si>
  <si>
    <t>Etnográfus</t>
  </si>
  <si>
    <t>Közművelődési szakdolgozó</t>
  </si>
  <si>
    <t>Portás,recepciós technikus</t>
  </si>
  <si>
    <t>Informatikus</t>
  </si>
  <si>
    <t>Részmunkaidős fizikai közalkalmazott</t>
  </si>
  <si>
    <t>Részmunkaidős közfoglalkoztatott</t>
  </si>
  <si>
    <t>Polgármesteri Hivatal szervezeten kívüli</t>
  </si>
  <si>
    <t>Alpolgármester</t>
  </si>
  <si>
    <t>Képviselők</t>
  </si>
  <si>
    <t>Bizottsági tagok</t>
  </si>
  <si>
    <t>Összesen</t>
  </si>
  <si>
    <t>Mezőberény Város Önkormányzat létszáma összesen</t>
  </si>
  <si>
    <t>Létszám bizottsági tagok és képviselők nélkül</t>
  </si>
  <si>
    <t>4. számú melléklet 2. oldal</t>
  </si>
  <si>
    <t>6. számú melléklet</t>
  </si>
  <si>
    <t>BEVÉTELEK</t>
  </si>
  <si>
    <t>KIADÁSOK</t>
  </si>
  <si>
    <t>6. számú melléklet 1. oldal</t>
  </si>
  <si>
    <t>7. számú melléklet</t>
  </si>
  <si>
    <t>8.sz.melléklet</t>
  </si>
  <si>
    <t xml:space="preserve">Általános működési tartalék </t>
  </si>
  <si>
    <t>Általános működési tartalék összesen</t>
  </si>
  <si>
    <t>Működési céltartalék</t>
  </si>
  <si>
    <t>Egyéb elkülönített tartalék (szociális)</t>
  </si>
  <si>
    <t>Intézmény-átszervezési tartalék</t>
  </si>
  <si>
    <t>Működési céltartalék összesen</t>
  </si>
  <si>
    <t>Fejlesztési céltartalék célonként</t>
  </si>
  <si>
    <t>Egyéb felhalmozási tartalék</t>
  </si>
  <si>
    <t>Elkülönített felhalmozási tartalék</t>
  </si>
  <si>
    <t>Elkülönített tartalék helyi védelem alatt álló épületek felújításának támogatására</t>
  </si>
  <si>
    <t>Elkülönített tartalék kosárlabdapályára</t>
  </si>
  <si>
    <t>Fejlsztési céltartalék összesen</t>
  </si>
  <si>
    <t>Tartalékok mindösszesen</t>
  </si>
  <si>
    <t>11. sz. melléklet</t>
  </si>
  <si>
    <t>intézményfinanszírozással</t>
  </si>
  <si>
    <t>hó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</si>
  <si>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</si>
  <si>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</si>
  <si>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</si>
  <si>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</si>
  <si>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</si>
  <si>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</si>
  <si>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</si>
  <si>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</si>
  <si>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</si>
  <si>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</si>
  <si>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</t>
  </si>
  <si>
    <t>Kiadás</t>
  </si>
  <si>
    <t>12. számú melléklet</t>
  </si>
  <si>
    <t>Óvodai Intézmény</t>
  </si>
  <si>
    <t>Közszolgáltató Intézmény</t>
  </si>
  <si>
    <t>Humánsegítő és Szociális Szolgálat</t>
  </si>
  <si>
    <t>Önkormányzat és Intézményei összesen</t>
  </si>
  <si>
    <t>Hitel-, kölcsönfelvétel államháztartáson kívülről</t>
  </si>
  <si>
    <t>14. számú melléklet</t>
  </si>
  <si>
    <t>Mezőberény Város Önkormányzata a 2011. évi CXCIV. törvény Magyarország gazdasági stabilitásáról (továbbiakban: Gst.) 10. § (2) szerinti kitételeknek megfelel, mivel a helyi adó rendeletében a helyi iparűzési adót és a magánszemélyek kommunális adóját is bevezette.</t>
  </si>
  <si>
    <t>A Gst. 10. § (5) szerint 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</si>
  <si>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A saját bevételek 50%-a:</t>
  </si>
  <si>
    <t>A 353/2011 (XII.30.) korm. rendelet 2. §  (1) alapján saját bevételnek minősül:</t>
  </si>
  <si>
    <t>A helyi adóból, települési adóból származó bevétel:</t>
  </si>
  <si>
    <t>Az önkormányzati vagyon és az önkormányzatot megillető vagyoni értékű jog értékesítéséből és hasznosításából származó bevétel:</t>
  </si>
  <si>
    <t>Az osztalék, a koncessziós díj és a hozambevétel:</t>
  </si>
  <si>
    <t>A tárgyi eszköz és az immateriális jószág, részvény, részesedés, vállalat értékesítéséből vagy privatizációból származó bevétel:</t>
  </si>
  <si>
    <t>A bírság-, pótlék- és díjbevétel:</t>
  </si>
  <si>
    <t>A kezesség-, illetve garanciavállalással kapcsolatos megtérülés:</t>
  </si>
  <si>
    <t>Ez alapján Mezőberény Város Önkormányzat saját bevételeinek összege:</t>
  </si>
  <si>
    <t>14. számú melléklet 1. oldal</t>
  </si>
  <si>
    <t xml:space="preserve"> </t>
  </si>
  <si>
    <t>Mellékletek</t>
  </si>
  <si>
    <t>2017. évi költségvetés</t>
  </si>
  <si>
    <t>5.sz.melléklet</t>
  </si>
  <si>
    <t>Sor-szám</t>
  </si>
  <si>
    <t>5.sz.melléklet 1. oldal</t>
  </si>
  <si>
    <t>9. sz. melléklet</t>
  </si>
  <si>
    <t xml:space="preserve">                                                                                                          </t>
  </si>
  <si>
    <t xml:space="preserve">Kötelezettség megnevezése  összesen </t>
  </si>
  <si>
    <t>összesen</t>
  </si>
  <si>
    <t>10. sz. melléklet</t>
  </si>
  <si>
    <t>Adatok E Ft-ban</t>
  </si>
  <si>
    <t>Önkormányzati megvalósítás</t>
  </si>
  <si>
    <t>Megnevezés/projektcím</t>
  </si>
  <si>
    <t>Pályázat végösszege</t>
  </si>
  <si>
    <t>EU támogatás</t>
  </si>
  <si>
    <t>Hazai támogatás</t>
  </si>
  <si>
    <t>Saját erő</t>
  </si>
  <si>
    <t>Boldishát erdőtelepítés 61483 EURO, 2012. dec 31-i árfolymon *</t>
  </si>
  <si>
    <t>Városi Humánsegíítő és Szociális Szolgálat</t>
  </si>
  <si>
    <t>A táblázatban a beruházási menedzsmenttel egyeztetett adatok szerepelnek ezer forintban.</t>
  </si>
  <si>
    <t>13. sz. melléklet</t>
  </si>
  <si>
    <t>Adatok Ft-ban</t>
  </si>
  <si>
    <t>Jogszabályi hivatkozás</t>
  </si>
  <si>
    <t>Korm. rendelet szerinti jogcím</t>
  </si>
  <si>
    <t>Települési önkormányzatnál biztosított jogcím</t>
  </si>
  <si>
    <t>368/2011. (XII.31.) korm. rendelet (továbbiakban: Ávr.) 28. § a)</t>
  </si>
  <si>
    <t>Az ellátottak térítési díjának, kártérítésének méltányossági alapon történő elengedésének összege</t>
  </si>
  <si>
    <t>Ávr. 28. § b)</t>
  </si>
  <si>
    <t>A lakosság részére lakásépítéshez, lakásfelújításhoz nyújtott kölcsönök elengedésének összege</t>
  </si>
  <si>
    <t>Ávr. 28. § c)</t>
  </si>
  <si>
    <t>A helyi adónál, gépjárműadónál biztosított kedvezmény, mentesség összege adónemenként</t>
  </si>
  <si>
    <t>HIPA 1+1% 49/2012. (XI.27.) önk. rendelet 8. § alapján</t>
  </si>
  <si>
    <t>Magánszemélyek kommunális adójából az Art. 134. § alapján</t>
  </si>
  <si>
    <t>Gépjárműadóból az Art. 134. § alapján</t>
  </si>
  <si>
    <t>Késedelmi pótlékból az Art. 134. § alapján</t>
  </si>
  <si>
    <t xml:space="preserve">Ávr. 28. § d) </t>
  </si>
  <si>
    <t>A helyiségek , eszközök hasznosításából származó bevételből nyújtott kedvezmény, mentesség összege</t>
  </si>
  <si>
    <t>Lakások bérleti díjából a háztartások/lakosság részére biztosított kedvezmény</t>
  </si>
  <si>
    <t>Ávr. 28. § e)</t>
  </si>
  <si>
    <t>Egyéb nyújtott kedvezmény, vagy kölcsön elengedésének összege</t>
  </si>
  <si>
    <t>Önkormányzat által nyújtott közvetett támogatások összesen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</si>
  <si>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</si>
  <si>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</si>
  <si>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</si>
  <si>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</si>
  <si>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</si>
  <si>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</si>
  <si>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</si>
  <si>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</si>
  <si>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</si>
  <si>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</si>
  <si>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</si>
  <si>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</si>
  <si>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</si>
  <si>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</si>
  <si>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</si>
  <si>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</si>
  <si>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</si>
  <si>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</si>
  <si>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Vállalkozási tevékenység maradványa</t>
  </si>
  <si>
    <t>Vállalkozási tevékenység költségvetési bevételei</t>
  </si>
  <si>
    <t>Vállalkozási tevékenység költségvetési kiadásai</t>
  </si>
  <si>
    <t>III</t>
  </si>
  <si>
    <t>Vállalkozási tevékenység költségvetési egyenlege (05-06)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</si>
  <si>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</si>
  <si>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</si>
  <si>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</si>
  <si>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(07-08)</t>
  </si>
  <si>
    <t>B</t>
  </si>
  <si>
    <t>Vállalkozási tevékenységmaradványa (+/-III+/-IV)</t>
  </si>
  <si>
    <t>Sportlétesítmények bérleti díjából sportegyesületeknek nyújtott kedvezmény/mentesség egy évre számított összege (az előző években történt igénybevétel átlagadatai alapján) - sportpálya</t>
  </si>
  <si>
    <t>Sportlétesítmények bérleti díjából sportegyesületeknek nyújtott kedvezmény/mentesség egy évre számított összege (az előző években történt igénybevételi adatok átlaga alapján) - fedett létesítm.</t>
  </si>
  <si>
    <t>Sportlétesítmények bérleti díjából egyéb civil szervezetnek nyújtott kedvezmény/mentesség egy évre számított összege (az előző években történt igénybevételi adatok átlaga alapján) - fedett létesítm.</t>
  </si>
  <si>
    <t>Elkülönített sporttartalék olimpiai sport</t>
  </si>
  <si>
    <t>Elkülönített sporttartalék nem olimpiai sport</t>
  </si>
  <si>
    <t>Elkülönített sporttartalék sportrendezvények</t>
  </si>
  <si>
    <t>Elkülönített tartalék városi rendezvényekre</t>
  </si>
  <si>
    <t>Elkülönített tartalék nemzetközi kapcsolatok támogatására</t>
  </si>
  <si>
    <t>Elkülönített tartalék egészségügyi szolgáltatás fejlesztésére</t>
  </si>
  <si>
    <t>Elkülönített tartalék környezetvédelmi alap</t>
  </si>
  <si>
    <t>Elkülönített tartalék egyéb befejeződött beruházáshoz</t>
  </si>
  <si>
    <t>évi költségvetési rendeletéhez</t>
  </si>
  <si>
    <t>B813.1</t>
  </si>
  <si>
    <t>B813.2</t>
  </si>
  <si>
    <t>B819.1</t>
  </si>
  <si>
    <t>B819.2</t>
  </si>
  <si>
    <t>évi bevételei címrend szerinti összesítő</t>
  </si>
  <si>
    <t>adatok Ft-ban</t>
  </si>
  <si>
    <t>B16.1</t>
  </si>
  <si>
    <t>B16.2</t>
  </si>
  <si>
    <t>B16.31</t>
  </si>
  <si>
    <t>B16.32</t>
  </si>
  <si>
    <t>B16.4</t>
  </si>
  <si>
    <t>B16.5</t>
  </si>
  <si>
    <t>B16.6</t>
  </si>
  <si>
    <t>B16.7</t>
  </si>
  <si>
    <t>B16.8</t>
  </si>
  <si>
    <t>B16.9</t>
  </si>
  <si>
    <t>B34.1</t>
  </si>
  <si>
    <t>B34.3</t>
  </si>
  <si>
    <t>B34.4</t>
  </si>
  <si>
    <t xml:space="preserve">    Ebből: Állandó jelleggel végzett iparűzési tev. után fiz. adó</t>
  </si>
  <si>
    <t>B351.7</t>
  </si>
  <si>
    <t xml:space="preserve">               Ideiglenes jelleggel végzett iparűzési tev. után fiz. adó</t>
  </si>
  <si>
    <t>B351.8</t>
  </si>
  <si>
    <t xml:space="preserve">   Ebből: Környezetterhelési díj</t>
  </si>
  <si>
    <t>B355.4</t>
  </si>
  <si>
    <t xml:space="preserve">              Tartózkodás után fizetett IFA</t>
  </si>
  <si>
    <t>B355.8</t>
  </si>
  <si>
    <t xml:space="preserve">              Talajterhelési díj</t>
  </si>
  <si>
    <t>B355.9</t>
  </si>
  <si>
    <t xml:space="preserve">              Korábbi évek megszűnt adónemei áthúzódó fiz.-ből bef.</t>
  </si>
  <si>
    <t>B355.17</t>
  </si>
  <si>
    <t>B36.3</t>
  </si>
  <si>
    <t>B36.7</t>
  </si>
  <si>
    <t>B36.8</t>
  </si>
  <si>
    <t>B36.10</t>
  </si>
  <si>
    <t>B36.11</t>
  </si>
  <si>
    <t>B36.12</t>
  </si>
  <si>
    <t>B36.13</t>
  </si>
  <si>
    <t>B36.15</t>
  </si>
  <si>
    <t>B36.9</t>
  </si>
  <si>
    <t>B64.1</t>
  </si>
  <si>
    <t>B64.4</t>
  </si>
  <si>
    <t>B64.21</t>
  </si>
  <si>
    <t>B64.22</t>
  </si>
  <si>
    <t>B64.23</t>
  </si>
  <si>
    <t>B64.3</t>
  </si>
  <si>
    <t>B64.44</t>
  </si>
  <si>
    <t>B64.5</t>
  </si>
  <si>
    <t>B64.8</t>
  </si>
  <si>
    <t>B65.1</t>
  </si>
  <si>
    <t>B65.4</t>
  </si>
  <si>
    <t>B65.21</t>
  </si>
  <si>
    <t>B65.22</t>
  </si>
  <si>
    <t>B65.23</t>
  </si>
  <si>
    <t>B65.3</t>
  </si>
  <si>
    <t>B65.44</t>
  </si>
  <si>
    <t>B65.5</t>
  </si>
  <si>
    <t>B65.6</t>
  </si>
  <si>
    <t>B65.7</t>
  </si>
  <si>
    <t>B65.8</t>
  </si>
  <si>
    <t xml:space="preserve">    Felhalmozási c. központosi támogatások</t>
  </si>
  <si>
    <t>B21.1</t>
  </si>
  <si>
    <t xml:space="preserve">    Vis maior támogatások</t>
  </si>
  <si>
    <t>B21.2</t>
  </si>
  <si>
    <t xml:space="preserve">    Egyéb központi felhalmozási célú támogatások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</si>
  <si>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</si>
  <si>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</si>
  <si>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</si>
  <si>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</si>
  <si>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</si>
  <si>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</si>
  <si>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</si>
  <si>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</si>
  <si>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</si>
  <si>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</si>
  <si>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</si>
  <si>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</si>
  <si>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</si>
  <si>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</si>
  <si>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</si>
  <si>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</si>
  <si>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B25.5</t>
  </si>
  <si>
    <t>B25.6</t>
  </si>
  <si>
    <t>B25.7</t>
  </si>
  <si>
    <t>B25.8</t>
  </si>
  <si>
    <t>B25.9</t>
  </si>
  <si>
    <t>B74.1</t>
  </si>
  <si>
    <t>B74.4</t>
  </si>
  <si>
    <t>B74.21</t>
  </si>
  <si>
    <t>B74.22</t>
  </si>
  <si>
    <t>B74.23</t>
  </si>
  <si>
    <t>B74.3</t>
  </si>
  <si>
    <t>B74.5</t>
  </si>
  <si>
    <t>B74.6</t>
  </si>
  <si>
    <t>B74.8</t>
  </si>
  <si>
    <t>B75.1</t>
  </si>
  <si>
    <t>B75.4</t>
  </si>
  <si>
    <t>B75.21</t>
  </si>
  <si>
    <t>B75.22</t>
  </si>
  <si>
    <t>B75.23</t>
  </si>
  <si>
    <t>B75.3</t>
  </si>
  <si>
    <t>B75.44</t>
  </si>
  <si>
    <t>B75.5</t>
  </si>
  <si>
    <t>B75.6</t>
  </si>
  <si>
    <t>B75.7</t>
  </si>
  <si>
    <t>B75.8</t>
  </si>
  <si>
    <t xml:space="preserve">           Ebből: Működési maradvány igénybevétele</t>
  </si>
  <si>
    <t>B8131.1</t>
  </si>
  <si>
    <t xml:space="preserve">                      Felhalmozási maradvány igénybevétele</t>
  </si>
  <si>
    <t>B8131.2</t>
  </si>
  <si>
    <t>B8191</t>
  </si>
  <si>
    <t>B8192</t>
  </si>
  <si>
    <t>B1+…+B8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</si>
  <si>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</si>
  <si>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</si>
  <si>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</si>
  <si>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</si>
  <si>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>Működési kiadások összesen</t>
  </si>
  <si>
    <t>Felhalmozási kiadások összesen</t>
  </si>
  <si>
    <t>K1+…+K8</t>
  </si>
  <si>
    <t>K9191</t>
  </si>
  <si>
    <t>K9192</t>
  </si>
  <si>
    <t>K1+…K9</t>
  </si>
  <si>
    <t>Mezőberény Város Önkormányzata összevont</t>
  </si>
  <si>
    <t>17/a. számú melléklet</t>
  </si>
  <si>
    <t>17/b. számú melléklet</t>
  </si>
  <si>
    <t>évi bevételi forrásai</t>
  </si>
  <si>
    <t>Működési költségvetés - kiadások</t>
  </si>
  <si>
    <t>Működési költségvetés - bevételek</t>
  </si>
  <si>
    <t>évi kiadásai</t>
  </si>
  <si>
    <t>Mezőberény Város Önkormányzata és intézményei</t>
  </si>
  <si>
    <t>Felhalmozási költségvetés - bevételek</t>
  </si>
  <si>
    <t>Felhalmozási költségvetés - kiadások</t>
  </si>
  <si>
    <t>évi költségvetés</t>
  </si>
  <si>
    <t xml:space="preserve">Mezőberény Város Önkormányzata és Intézményei </t>
  </si>
  <si>
    <t>évi bevételei és kiadásai  össszesítő</t>
  </si>
  <si>
    <t>adatok forintban</t>
  </si>
  <si>
    <t>évi bevételei és kiadásai  mérlegszerűen</t>
  </si>
  <si>
    <t>Mezőberény Város Önkormányzata és Intézményei költségvetése</t>
  </si>
  <si>
    <t>Gördülő tervezés 4 évre</t>
  </si>
  <si>
    <t>évi eredeti</t>
  </si>
  <si>
    <t xml:space="preserve">Előirányzat felhasználási ütemterv </t>
  </si>
  <si>
    <t>év várható bevételi és kiadási előirányzatainak teljesüléséről</t>
  </si>
  <si>
    <t>Elkülönített működési tartalék ASP támogatás fel nem használt része</t>
  </si>
  <si>
    <t>Elkülönített tartalék Kugler József hagyatéka kapcsán</t>
  </si>
  <si>
    <t>K513.11</t>
  </si>
  <si>
    <t>Működési tartalék előirányzata</t>
  </si>
  <si>
    <t>Működési tartalék előirányzata összesen</t>
  </si>
  <si>
    <t>Felhalmozási tartalék előirányzata</t>
  </si>
  <si>
    <t>Felhalmozási tartalék előirányzata összesen</t>
  </si>
  <si>
    <t>Elkülönített tartalék ASP támogatás fel nem használt része</t>
  </si>
  <si>
    <t>K513.110</t>
  </si>
  <si>
    <t>K513.12</t>
  </si>
  <si>
    <t>K513.13</t>
  </si>
  <si>
    <t>K513.14</t>
  </si>
  <si>
    <t>K513.16</t>
  </si>
  <si>
    <t>K513.17</t>
  </si>
  <si>
    <t>K513.18</t>
  </si>
  <si>
    <t>K513.15</t>
  </si>
  <si>
    <t>K513.19</t>
  </si>
  <si>
    <t>K513.21</t>
  </si>
  <si>
    <t>K513.22</t>
  </si>
  <si>
    <t>K513.23</t>
  </si>
  <si>
    <t>K513.24</t>
  </si>
  <si>
    <t>K513.26</t>
  </si>
  <si>
    <t>K513.27</t>
  </si>
  <si>
    <t>K513.29</t>
  </si>
  <si>
    <t>K513.25</t>
  </si>
  <si>
    <t>évi tartalékok részletezése</t>
  </si>
  <si>
    <t>évi bevételei és kiadásai intézményfinanszírozással</t>
  </si>
  <si>
    <t>Az Európai Uniós támogatással megvalósuló projektek 2018. évben</t>
  </si>
  <si>
    <t>TOP-1.1.1-15-BS1-2016-00013 Ipari terület létesítése Mezőberény</t>
  </si>
  <si>
    <t>KÖFOP-1.2.1-VEKOP-16-2017-01106 Mezőberény Város Önkormányzata ASP központhoz való csatlakozása</t>
  </si>
  <si>
    <t>EFOP-1.5.3-16-2017-00097 Településeinkért</t>
  </si>
  <si>
    <t>EFOP-1.2.11-16-2017-00002 Esély Otthon A város a Tiétek a város Értetek</t>
  </si>
  <si>
    <t>TOP-2.1.3-16-BS1-2017-00001 Mezőberény Város csapadékvíz csatorna-hálózatának fejlesztése</t>
  </si>
  <si>
    <t>TOP-1.4.1-16-BS1-2017-00002 Tornaszoba építése és a szolgáltatások minőségi fejlesztése a
mezőberényi Kodály utcai Nefelejcs óvodában</t>
  </si>
  <si>
    <t>TOP-1.1.1-16-BS1-2017-00001„Vasút melletti ipar terület kiépítése Mezőberényben”</t>
  </si>
  <si>
    <t>EFOP-3.3.2-16-2016-00106 KÖZÖSSÉG-ÉLMÉNY-TUDÁS gyermek-és ifjúsági, kulturális, nem formális, formális fejlesztő programok Mezőberényben</t>
  </si>
  <si>
    <t xml:space="preserve">Mezőberény Város Önkormányzat és Intézményei </t>
  </si>
  <si>
    <t>évi létszám</t>
  </si>
  <si>
    <t>évi adósságot keletkeztető ügyletek</t>
  </si>
  <si>
    <t>Ellenőrzés</t>
  </si>
  <si>
    <t>Mezőberény Város Önkormányzat közvetett támogatásai</t>
  </si>
  <si>
    <t>2017.</t>
  </si>
  <si>
    <t xml:space="preserve">        Mezőberény Város Önkormányzata hosszú lejáratú kötelezettségei</t>
  </si>
  <si>
    <t xml:space="preserve">Mezőberény Város Önkormányzata a </t>
  </si>
  <si>
    <t>évi költségvetésében</t>
  </si>
  <si>
    <t>nem tervezi hosszú lejáratú, sem államháztartáson belülről, sem pedig államháztartáson kívülről származó forrás bevonását.</t>
  </si>
  <si>
    <t>Ft</t>
  </si>
  <si>
    <t>Vállalkozási tevékenység kiadásai és bevételei</t>
  </si>
  <si>
    <t>Elkülönített tartalék lakásépítési célra</t>
  </si>
  <si>
    <t>K513.210</t>
  </si>
  <si>
    <t>Kulturális létesítmények (OPSKMM) ingatlanai bérleti díjából egyéb civil szervezeteknek nyújtott kedvezmény/mentesség összege</t>
  </si>
  <si>
    <t>2. számú melléklet</t>
  </si>
  <si>
    <t>7. számú melléklet 1. oldal</t>
  </si>
  <si>
    <t>8. számú melléklet 1.oldal</t>
  </si>
  <si>
    <t>9. számú melléklet 1. oldal</t>
  </si>
  <si>
    <t>10. számú melléklet 2. oldal</t>
  </si>
  <si>
    <t>10. számú melléklet 1. oldal</t>
  </si>
  <si>
    <t>11. számú melléklet 1. oldal</t>
  </si>
  <si>
    <t>12. számú melléklet 1. oldal</t>
  </si>
  <si>
    <t>13. számú melléklet 1. oldal</t>
  </si>
  <si>
    <t>16/a melléklet 1. oldal</t>
  </si>
  <si>
    <t>16/b melléklet 1. oldal</t>
  </si>
  <si>
    <t>17/a számú melléklet 1. oldal</t>
  </si>
  <si>
    <t>17/a számú melléklet 2. oldal</t>
  </si>
  <si>
    <t>17/b számú melléklet 1. oldal</t>
  </si>
  <si>
    <t>Orlai Petrics Soma Könyvtár, Muzeális Gyűjtemény és Művelődési Központ</t>
  </si>
  <si>
    <t>Orlai Petrics Soma Könyvtár, Muzeális Gyűjtemény és Művelődési Központ összesen</t>
  </si>
  <si>
    <t>Orlai Petrics Soma Könyvtár, Muzeális Gyűjtemény és Művelődési Központt összesen</t>
  </si>
  <si>
    <t>2019. évi saját bevételek összege :</t>
  </si>
  <si>
    <t>Elkülönített tartalék - TÁMOP 5.4.9… és közterület, zöldterület kialakítása</t>
  </si>
  <si>
    <t>Elkülönített tartalék - közmű támogatás</t>
  </si>
  <si>
    <t>K513.212</t>
  </si>
  <si>
    <t>K513.111</t>
  </si>
  <si>
    <t>TOP-7.1.1-16-2016-00043 "Nyitott terek" PH.</t>
  </si>
  <si>
    <t>Az Európai Uniós támogatással megvalósuló projektek 2019. évben</t>
  </si>
  <si>
    <t>2019. előtt kapott támogatás</t>
  </si>
  <si>
    <t>2019. év</t>
  </si>
  <si>
    <t>2019. összesen</t>
  </si>
  <si>
    <t>2019. után várható támogatás</t>
  </si>
  <si>
    <t>Elkülönített felhalmozási tartalék - Békési Kistérségi Társulás támogatása</t>
  </si>
  <si>
    <t>K513.214</t>
  </si>
  <si>
    <t>2018. évi teljesítés alapján</t>
  </si>
  <si>
    <t>Tárgyidőszaki előirányzatok alapján</t>
  </si>
  <si>
    <t>Mezőberény Város Önkormányzata a Gst. 3. § (1) szerinti adósságot keletkezető ügyletet nem tervez a 2019-es költségvetési évre.</t>
  </si>
  <si>
    <t>Elkülönített tartalék - Vis maior helyzet</t>
  </si>
  <si>
    <t>K513.112</t>
  </si>
  <si>
    <t>Elkülönített felhalmozási tartalék Kugler József hagyatéka kapcsán</t>
  </si>
  <si>
    <t>K513.211</t>
  </si>
  <si>
    <t>Orlai Petrics Soma KMM</t>
  </si>
  <si>
    <t>Teljesítés</t>
  </si>
  <si>
    <t>Módosított ei.</t>
  </si>
  <si>
    <t>Teljesítés %-a</t>
  </si>
  <si>
    <t>Bérleti díjak</t>
  </si>
  <si>
    <t>Előirányzat összege</t>
  </si>
  <si>
    <t>Teljesítés összege</t>
  </si>
  <si>
    <t>Közvetett támogatás</t>
  </si>
  <si>
    <t>évi mód.</t>
  </si>
  <si>
    <t>TOP-3.2.1-16-BS1-2017-00002 Önkormányzati épületek energetikai korszerűsítése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</si>
</sst>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0.0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E]yyyy\.\ mmmm\ d\.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u val="single"/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72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5" applyFont="1">
      <alignment/>
      <protection/>
    </xf>
    <xf numFmtId="0" fontId="4" fillId="0" borderId="0" xfId="0" applyFont="1" applyAlignment="1">
      <alignment/>
    </xf>
    <xf numFmtId="3" fontId="4" fillId="0" borderId="0" xfId="65" applyNumberFormat="1" applyFont="1" applyAlignment="1">
      <alignment horizontal="right"/>
      <protection/>
    </xf>
    <xf numFmtId="0" fontId="4" fillId="0" borderId="10" xfId="65" applyFont="1" applyBorder="1" applyAlignment="1">
      <alignment horizontal="center" vertical="center" textRotation="90"/>
      <protection/>
    </xf>
    <xf numFmtId="0" fontId="9" fillId="0" borderId="11" xfId="0" applyFont="1" applyBorder="1" applyAlignment="1">
      <alignment horizontal="center" vertical="center" wrapText="1"/>
    </xf>
    <xf numFmtId="0" fontId="4" fillId="0" borderId="0" xfId="67" applyFont="1">
      <alignment/>
      <protection/>
    </xf>
    <xf numFmtId="0" fontId="4" fillId="0" borderId="0" xfId="67" applyFont="1" applyFill="1">
      <alignment/>
      <protection/>
    </xf>
    <xf numFmtId="3" fontId="7" fillId="0" borderId="0" xfId="0" applyNumberFormat="1" applyFont="1" applyAlignment="1">
      <alignment/>
    </xf>
    <xf numFmtId="49" fontId="4" fillId="0" borderId="0" xfId="67" applyNumberFormat="1" applyFont="1">
      <alignment/>
      <protection/>
    </xf>
    <xf numFmtId="0" fontId="7" fillId="0" borderId="0" xfId="0" applyFont="1" applyFill="1" applyAlignment="1">
      <alignment/>
    </xf>
    <xf numFmtId="0" fontId="6" fillId="0" borderId="10" xfId="67" applyFont="1" applyBorder="1">
      <alignment/>
      <protection/>
    </xf>
    <xf numFmtId="0" fontId="6" fillId="0" borderId="10" xfId="67" applyFont="1" applyFill="1" applyBorder="1">
      <alignment/>
      <protection/>
    </xf>
    <xf numFmtId="3" fontId="4" fillId="0" borderId="12" xfId="67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67" applyFont="1" applyBorder="1">
      <alignment/>
      <protection/>
    </xf>
    <xf numFmtId="0" fontId="4" fillId="0" borderId="0" xfId="67" applyFont="1" applyFill="1" applyBorder="1">
      <alignment/>
      <protection/>
    </xf>
    <xf numFmtId="0" fontId="6" fillId="0" borderId="0" xfId="67" applyFont="1" applyBorder="1">
      <alignment/>
      <protection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6" fillId="0" borderId="12" xfId="67" applyFont="1" applyFill="1" applyBorder="1">
      <alignment/>
      <protection/>
    </xf>
    <xf numFmtId="3" fontId="9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67" applyFont="1" applyFill="1" applyBorder="1">
      <alignment/>
      <protection/>
    </xf>
    <xf numFmtId="0" fontId="4" fillId="0" borderId="13" xfId="65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5" applyFont="1" applyFill="1" applyBorder="1">
      <alignment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3" fontId="4" fillId="0" borderId="0" xfId="6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12" xfId="65" applyFont="1" applyFill="1" applyBorder="1">
      <alignment/>
      <protection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65" applyFont="1" applyFill="1" applyBorder="1">
      <alignment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5" applyFont="1" applyFill="1" applyBorder="1">
      <alignment/>
      <protection/>
    </xf>
    <xf numFmtId="0" fontId="7" fillId="0" borderId="14" xfId="0" applyFont="1" applyFill="1" applyBorder="1" applyAlignment="1">
      <alignment horizontal="left" vertical="center"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textRotation="90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>
      <alignment/>
      <protection/>
    </xf>
    <xf numFmtId="3" fontId="4" fillId="0" borderId="0" xfId="65" applyNumberFormat="1" applyFont="1" applyFill="1" applyAlignment="1">
      <alignment horizontal="right"/>
      <protection/>
    </xf>
    <xf numFmtId="0" fontId="4" fillId="0" borderId="0" xfId="65" applyFont="1" applyFill="1" applyBorder="1" applyAlignment="1">
      <alignment horizontal="center" vertical="center" textRotation="90"/>
      <protection/>
    </xf>
    <xf numFmtId="0" fontId="4" fillId="0" borderId="0" xfId="65" applyFont="1" applyFill="1" applyBorder="1" applyAlignment="1">
      <alignment horizontal="center" vertical="center"/>
      <protection/>
    </xf>
    <xf numFmtId="3" fontId="4" fillId="0" borderId="0" xfId="62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67" applyFont="1" applyFill="1">
      <alignment/>
      <protection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4" fillId="0" borderId="13" xfId="65" applyFont="1" applyBorder="1">
      <alignment/>
      <protection/>
    </xf>
    <xf numFmtId="3" fontId="4" fillId="0" borderId="13" xfId="0" applyNumberFormat="1" applyFont="1" applyFill="1" applyBorder="1" applyAlignment="1">
      <alignment/>
    </xf>
    <xf numFmtId="3" fontId="74" fillId="0" borderId="0" xfId="0" applyNumberFormat="1" applyFont="1" applyFill="1" applyAlignment="1">
      <alignment/>
    </xf>
    <xf numFmtId="0" fontId="4" fillId="0" borderId="0" xfId="65" applyFont="1" applyBorder="1">
      <alignment/>
      <protection/>
    </xf>
    <xf numFmtId="3" fontId="4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0" fontId="76" fillId="0" borderId="12" xfId="0" applyFont="1" applyBorder="1" applyAlignment="1">
      <alignment/>
    </xf>
    <xf numFmtId="3" fontId="76" fillId="0" borderId="12" xfId="0" applyNumberFormat="1" applyFont="1" applyBorder="1" applyAlignment="1">
      <alignment/>
    </xf>
    <xf numFmtId="3" fontId="76" fillId="0" borderId="0" xfId="0" applyNumberFormat="1" applyFont="1" applyFill="1" applyAlignment="1">
      <alignment/>
    </xf>
    <xf numFmtId="3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12" xfId="0" applyFont="1" applyBorder="1" applyAlignment="1">
      <alignment/>
    </xf>
    <xf numFmtId="0" fontId="74" fillId="0" borderId="0" xfId="0" applyFont="1" applyFill="1" applyAlignment="1">
      <alignment/>
    </xf>
    <xf numFmtId="3" fontId="74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3" fontId="12" fillId="0" borderId="11" xfId="62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/>
    </xf>
    <xf numFmtId="0" fontId="76" fillId="0" borderId="12" xfId="0" applyFont="1" applyFill="1" applyBorder="1" applyAlignment="1">
      <alignment/>
    </xf>
    <xf numFmtId="3" fontId="76" fillId="0" borderId="12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3" fontId="76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2" fillId="0" borderId="0" xfId="67">
      <alignment/>
      <protection/>
    </xf>
    <xf numFmtId="0" fontId="8" fillId="0" borderId="0" xfId="58">
      <alignment/>
      <protection/>
    </xf>
    <xf numFmtId="0" fontId="2" fillId="0" borderId="0" xfId="65" applyFont="1">
      <alignment/>
      <protection/>
    </xf>
    <xf numFmtId="0" fontId="2" fillId="0" borderId="0" xfId="67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67" applyFill="1">
      <alignment/>
      <protection/>
    </xf>
    <xf numFmtId="49" fontId="2" fillId="0" borderId="0" xfId="67" applyNumberFormat="1" applyFont="1" applyFill="1">
      <alignment/>
      <protection/>
    </xf>
    <xf numFmtId="0" fontId="2" fillId="0" borderId="0" xfId="67" applyFont="1" applyFill="1">
      <alignment/>
      <protection/>
    </xf>
    <xf numFmtId="49" fontId="2" fillId="0" borderId="0" xfId="67" applyNumberFormat="1" applyFont="1">
      <alignment/>
      <protection/>
    </xf>
    <xf numFmtId="0" fontId="2" fillId="0" borderId="0" xfId="67" applyAlignment="1">
      <alignment wrapText="1"/>
      <protection/>
    </xf>
    <xf numFmtId="0" fontId="2" fillId="0" borderId="10" xfId="67" applyFill="1" applyBorder="1">
      <alignment/>
      <protection/>
    </xf>
    <xf numFmtId="0" fontId="15" fillId="0" borderId="10" xfId="67" applyFont="1" applyFill="1" applyBorder="1">
      <alignment/>
      <protection/>
    </xf>
    <xf numFmtId="49" fontId="2" fillId="0" borderId="10" xfId="67" applyNumberFormat="1" applyFill="1" applyBorder="1">
      <alignment/>
      <protection/>
    </xf>
    <xf numFmtId="3" fontId="2" fillId="0" borderId="10" xfId="67" applyNumberFormat="1" applyFill="1" applyBorder="1">
      <alignment/>
      <protection/>
    </xf>
    <xf numFmtId="0" fontId="2" fillId="0" borderId="0" xfId="67" applyFill="1" applyBorder="1">
      <alignment/>
      <protection/>
    </xf>
    <xf numFmtId="0" fontId="8" fillId="0" borderId="0" xfId="58" applyFill="1">
      <alignment/>
      <protection/>
    </xf>
    <xf numFmtId="0" fontId="2" fillId="0" borderId="0" xfId="67" applyBorder="1">
      <alignment/>
      <protection/>
    </xf>
    <xf numFmtId="0" fontId="2" fillId="0" borderId="12" xfId="67" applyFill="1" applyBorder="1">
      <alignment/>
      <protection/>
    </xf>
    <xf numFmtId="0" fontId="15" fillId="0" borderId="12" xfId="67" applyFont="1" applyFill="1" applyBorder="1">
      <alignment/>
      <protection/>
    </xf>
    <xf numFmtId="49" fontId="15" fillId="0" borderId="12" xfId="67" applyNumberFormat="1" applyFont="1" applyFill="1" applyBorder="1">
      <alignment/>
      <protection/>
    </xf>
    <xf numFmtId="0" fontId="15" fillId="0" borderId="0" xfId="67" applyFont="1" applyFill="1" applyBorder="1">
      <alignment/>
      <protection/>
    </xf>
    <xf numFmtId="0" fontId="2" fillId="0" borderId="0" xfId="67" applyFill="1" applyAlignment="1">
      <alignment wrapText="1"/>
      <protection/>
    </xf>
    <xf numFmtId="3" fontId="2" fillId="0" borderId="12" xfId="67" applyNumberFormat="1" applyFill="1" applyBorder="1">
      <alignment/>
      <protection/>
    </xf>
    <xf numFmtId="0" fontId="15" fillId="0" borderId="12" xfId="67" applyFont="1" applyBorder="1">
      <alignment/>
      <protection/>
    </xf>
    <xf numFmtId="0" fontId="2" fillId="0" borderId="0" xfId="65" applyFont="1" applyFill="1">
      <alignment/>
      <protection/>
    </xf>
    <xf numFmtId="0" fontId="15" fillId="0" borderId="0" xfId="67" applyFont="1" applyBorder="1">
      <alignment/>
      <protection/>
    </xf>
    <xf numFmtId="0" fontId="15" fillId="0" borderId="10" xfId="67" applyFont="1" applyBorder="1">
      <alignment/>
      <protection/>
    </xf>
    <xf numFmtId="0" fontId="2" fillId="0" borderId="10" xfId="67" applyBorder="1">
      <alignment/>
      <protection/>
    </xf>
    <xf numFmtId="49" fontId="2" fillId="0" borderId="10" xfId="67" applyNumberFormat="1" applyBorder="1">
      <alignment/>
      <protection/>
    </xf>
    <xf numFmtId="0" fontId="15" fillId="0" borderId="10" xfId="65" applyFont="1" applyBorder="1">
      <alignment/>
      <protection/>
    </xf>
    <xf numFmtId="49" fontId="2" fillId="0" borderId="0" xfId="67" applyNumberFormat="1" applyBorder="1">
      <alignment/>
      <protection/>
    </xf>
    <xf numFmtId="0" fontId="15" fillId="0" borderId="0" xfId="65" applyFont="1" applyBorder="1">
      <alignment/>
      <protection/>
    </xf>
    <xf numFmtId="3" fontId="2" fillId="0" borderId="12" xfId="67" applyNumberFormat="1" applyBorder="1">
      <alignment/>
      <protection/>
    </xf>
    <xf numFmtId="0" fontId="2" fillId="0" borderId="0" xfId="67" applyFont="1" applyBorder="1" applyAlignment="1">
      <alignment horizontal="left"/>
      <protection/>
    </xf>
    <xf numFmtId="3" fontId="8" fillId="0" borderId="0" xfId="58" applyNumberFormat="1">
      <alignment/>
      <protection/>
    </xf>
    <xf numFmtId="0" fontId="2" fillId="0" borderId="0" xfId="66" applyFont="1">
      <alignment/>
      <protection/>
    </xf>
    <xf numFmtId="49" fontId="2" fillId="0" borderId="0" xfId="66" applyNumberFormat="1">
      <alignment/>
      <protection/>
    </xf>
    <xf numFmtId="49" fontId="2" fillId="0" borderId="0" xfId="66" applyNumberFormat="1" applyFont="1">
      <alignment/>
      <protection/>
    </xf>
    <xf numFmtId="0" fontId="2" fillId="0" borderId="12" xfId="67" applyBorder="1">
      <alignment/>
      <protection/>
    </xf>
    <xf numFmtId="49" fontId="15" fillId="0" borderId="12" xfId="67" applyNumberFormat="1" applyFont="1" applyBorder="1">
      <alignment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66" applyFont="1" applyBorder="1">
      <alignment/>
      <protection/>
    </xf>
    <xf numFmtId="0" fontId="2" fillId="0" borderId="0" xfId="67" applyFont="1" applyBorder="1">
      <alignment/>
      <protection/>
    </xf>
    <xf numFmtId="0" fontId="2" fillId="0" borderId="0" xfId="67" applyBorder="1" applyAlignment="1">
      <alignment wrapText="1"/>
      <protection/>
    </xf>
    <xf numFmtId="0" fontId="15" fillId="0" borderId="14" xfId="67" applyFont="1" applyBorder="1">
      <alignment/>
      <protection/>
    </xf>
    <xf numFmtId="0" fontId="2" fillId="0" borderId="14" xfId="67" applyBorder="1">
      <alignment/>
      <protection/>
    </xf>
    <xf numFmtId="0" fontId="2" fillId="0" borderId="14" xfId="67" applyFont="1" applyBorder="1">
      <alignment/>
      <protection/>
    </xf>
    <xf numFmtId="3" fontId="0" fillId="0" borderId="14" xfId="0" applyNumberFormat="1" applyFill="1" applyBorder="1" applyAlignment="1">
      <alignment/>
    </xf>
    <xf numFmtId="0" fontId="15" fillId="0" borderId="15" xfId="67" applyFont="1" applyBorder="1">
      <alignment/>
      <protection/>
    </xf>
    <xf numFmtId="0" fontId="2" fillId="0" borderId="15" xfId="67" applyBorder="1">
      <alignment/>
      <protection/>
    </xf>
    <xf numFmtId="49" fontId="2" fillId="0" borderId="12" xfId="67" applyNumberFormat="1" applyBorder="1">
      <alignment/>
      <protection/>
    </xf>
    <xf numFmtId="0" fontId="15" fillId="0" borderId="15" xfId="65" applyFont="1" applyBorder="1">
      <alignment/>
      <protection/>
    </xf>
    <xf numFmtId="0" fontId="15" fillId="0" borderId="15" xfId="67" applyFont="1" applyFill="1" applyBorder="1">
      <alignment/>
      <protection/>
    </xf>
    <xf numFmtId="0" fontId="77" fillId="0" borderId="0" xfId="0" applyFont="1" applyAlignment="1">
      <alignment/>
    </xf>
    <xf numFmtId="0" fontId="2" fillId="0" borderId="0" xfId="67" applyFont="1" applyBorder="1" applyAlignment="1">
      <alignment horizontal="right"/>
      <protection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77" fillId="0" borderId="0" xfId="0" applyNumberFormat="1" applyFont="1" applyFill="1" applyAlignment="1">
      <alignment/>
    </xf>
    <xf numFmtId="0" fontId="11" fillId="0" borderId="16" xfId="0" applyFont="1" applyFill="1" applyBorder="1" applyAlignment="1" quotePrefix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75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3" fontId="75" fillId="0" borderId="0" xfId="0" applyNumberFormat="1" applyFont="1" applyAlignment="1">
      <alignment/>
    </xf>
    <xf numFmtId="0" fontId="77" fillId="0" borderId="0" xfId="0" applyFont="1" applyFill="1" applyAlignment="1">
      <alignment/>
    </xf>
    <xf numFmtId="3" fontId="77" fillId="0" borderId="0" xfId="0" applyNumberFormat="1" applyFont="1" applyAlignment="1">
      <alignment/>
    </xf>
    <xf numFmtId="0" fontId="17" fillId="0" borderId="11" xfId="0" applyFont="1" applyFill="1" applyBorder="1" applyAlignment="1" quotePrefix="1">
      <alignment horizontal="center" vertical="center"/>
    </xf>
    <xf numFmtId="0" fontId="77" fillId="0" borderId="16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0" fontId="76" fillId="0" borderId="11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/>
    </xf>
    <xf numFmtId="0" fontId="74" fillId="0" borderId="13" xfId="0" applyFont="1" applyFill="1" applyBorder="1" applyAlignment="1">
      <alignment/>
    </xf>
    <xf numFmtId="3" fontId="74" fillId="0" borderId="13" xfId="0" applyNumberFormat="1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6" fillId="0" borderId="13" xfId="67" applyFont="1" applyBorder="1">
      <alignment/>
      <protection/>
    </xf>
    <xf numFmtId="0" fontId="4" fillId="0" borderId="13" xfId="66" applyFont="1" applyBorder="1">
      <alignment/>
      <protection/>
    </xf>
    <xf numFmtId="49" fontId="4" fillId="0" borderId="13" xfId="66" applyNumberFormat="1" applyFont="1" applyBorder="1">
      <alignment/>
      <protection/>
    </xf>
    <xf numFmtId="0" fontId="4" fillId="0" borderId="13" xfId="67" applyFont="1" applyBorder="1">
      <alignment/>
      <protection/>
    </xf>
    <xf numFmtId="0" fontId="4" fillId="0" borderId="0" xfId="66" applyFont="1" applyBorder="1">
      <alignment/>
      <protection/>
    </xf>
    <xf numFmtId="49" fontId="4" fillId="0" borderId="0" xfId="66" applyNumberFormat="1" applyFont="1" applyBorder="1">
      <alignment/>
      <protection/>
    </xf>
    <xf numFmtId="0" fontId="6" fillId="0" borderId="14" xfId="67" applyFont="1" applyBorder="1">
      <alignment/>
      <protection/>
    </xf>
    <xf numFmtId="0" fontId="4" fillId="0" borderId="14" xfId="67" applyFont="1" applyBorder="1">
      <alignment/>
      <protection/>
    </xf>
    <xf numFmtId="0" fontId="6" fillId="0" borderId="15" xfId="67" applyFont="1" applyBorder="1">
      <alignment/>
      <protection/>
    </xf>
    <xf numFmtId="0" fontId="4" fillId="0" borderId="15" xfId="67" applyFont="1" applyBorder="1">
      <alignment/>
      <protection/>
    </xf>
    <xf numFmtId="49" fontId="4" fillId="0" borderId="12" xfId="67" applyNumberFormat="1" applyFont="1" applyBorder="1">
      <alignment/>
      <protection/>
    </xf>
    <xf numFmtId="0" fontId="6" fillId="0" borderId="15" xfId="65" applyFont="1" applyBorder="1">
      <alignment/>
      <protection/>
    </xf>
    <xf numFmtId="0" fontId="6" fillId="0" borderId="15" xfId="67" applyFont="1" applyFill="1" applyBorder="1">
      <alignment/>
      <protection/>
    </xf>
    <xf numFmtId="3" fontId="74" fillId="0" borderId="12" xfId="0" applyNumberFormat="1" applyFont="1" applyFill="1" applyBorder="1" applyAlignment="1">
      <alignment/>
    </xf>
    <xf numFmtId="0" fontId="8" fillId="0" borderId="0" xfId="57">
      <alignment/>
      <protection/>
    </xf>
    <xf numFmtId="0" fontId="2" fillId="0" borderId="0" xfId="64">
      <alignment/>
      <protection/>
    </xf>
    <xf numFmtId="1" fontId="13" fillId="0" borderId="0" xfId="64" applyNumberFormat="1" applyFont="1" applyBorder="1" applyAlignment="1">
      <alignment/>
      <protection/>
    </xf>
    <xf numFmtId="1" fontId="13" fillId="0" borderId="0" xfId="64" applyNumberFormat="1" applyFont="1" applyBorder="1" applyAlignment="1">
      <alignment horizontal="right"/>
      <protection/>
    </xf>
    <xf numFmtId="0" fontId="14" fillId="0" borderId="0" xfId="64" applyFont="1" applyBorder="1" applyAlignment="1">
      <alignment horizontal="center"/>
      <protection/>
    </xf>
    <xf numFmtId="0" fontId="8" fillId="0" borderId="0" xfId="57" applyFill="1">
      <alignment/>
      <protection/>
    </xf>
    <xf numFmtId="0" fontId="8" fillId="0" borderId="0" xfId="57" applyFont="1">
      <alignment/>
      <protection/>
    </xf>
    <xf numFmtId="0" fontId="15" fillId="0" borderId="0" xfId="64" applyFont="1" applyAlignment="1">
      <alignment horizontal="center"/>
      <protection/>
    </xf>
    <xf numFmtId="0" fontId="2" fillId="0" borderId="0" xfId="64" applyFont="1">
      <alignment/>
      <protection/>
    </xf>
    <xf numFmtId="0" fontId="0" fillId="0" borderId="0" xfId="61" applyFont="1">
      <alignment/>
      <protection/>
    </xf>
    <xf numFmtId="0" fontId="8" fillId="0" borderId="12" xfId="57" applyFont="1" applyBorder="1">
      <alignment/>
      <protection/>
    </xf>
    <xf numFmtId="0" fontId="15" fillId="0" borderId="10" xfId="64" applyFont="1" applyBorder="1">
      <alignment/>
      <protection/>
    </xf>
    <xf numFmtId="3" fontId="18" fillId="0" borderId="10" xfId="62" applyNumberFormat="1" applyFont="1" applyBorder="1" applyAlignment="1">
      <alignment horizontal="center" vertical="center" wrapText="1"/>
      <protection/>
    </xf>
    <xf numFmtId="3" fontId="18" fillId="0" borderId="11" xfId="62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8" fillId="0" borderId="0" xfId="57" applyFont="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/>
      <protection/>
    </xf>
    <xf numFmtId="3" fontId="8" fillId="0" borderId="0" xfId="61" applyNumberFormat="1" applyBorder="1">
      <alignment/>
      <protection/>
    </xf>
    <xf numFmtId="0" fontId="8" fillId="0" borderId="12" xfId="57" applyBorder="1">
      <alignment/>
      <protection/>
    </xf>
    <xf numFmtId="0" fontId="15" fillId="0" borderId="10" xfId="64" applyFont="1" applyBorder="1" applyAlignment="1">
      <alignment vertical="center"/>
      <protection/>
    </xf>
    <xf numFmtId="0" fontId="2" fillId="0" borderId="10" xfId="64" applyFont="1" applyBorder="1">
      <alignment/>
      <protection/>
    </xf>
    <xf numFmtId="0" fontId="19" fillId="0" borderId="0" xfId="64" applyFont="1" applyBorder="1">
      <alignment/>
      <protection/>
    </xf>
    <xf numFmtId="0" fontId="2" fillId="0" borderId="0" xfId="64" applyFont="1" applyBorder="1" applyAlignment="1">
      <alignment vertical="center"/>
      <protection/>
    </xf>
    <xf numFmtId="0" fontId="15" fillId="0" borderId="0" xfId="64" applyFont="1" applyBorder="1" applyAlignment="1">
      <alignment vertical="center"/>
      <protection/>
    </xf>
    <xf numFmtId="0" fontId="2" fillId="0" borderId="0" xfId="64" applyFont="1" applyBorder="1">
      <alignment/>
      <protection/>
    </xf>
    <xf numFmtId="0" fontId="15" fillId="0" borderId="0" xfId="64" applyFont="1" applyFill="1" applyBorder="1">
      <alignment/>
      <protection/>
    </xf>
    <xf numFmtId="0" fontId="19" fillId="0" borderId="0" xfId="64" applyFont="1" applyFill="1" applyBorder="1">
      <alignment/>
      <protection/>
    </xf>
    <xf numFmtId="0" fontId="8" fillId="0" borderId="0" xfId="57" applyFill="1" applyBorder="1">
      <alignment/>
      <protection/>
    </xf>
    <xf numFmtId="0" fontId="8" fillId="0" borderId="0" xfId="57" applyBorder="1">
      <alignment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2" fillId="0" borderId="0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0" fillId="0" borderId="0" xfId="61" applyFont="1" applyFill="1" applyBorder="1">
      <alignment/>
      <protection/>
    </xf>
    <xf numFmtId="3" fontId="8" fillId="0" borderId="0" xfId="61" applyNumberFormat="1" applyFill="1" applyBorder="1">
      <alignment/>
      <protection/>
    </xf>
    <xf numFmtId="0" fontId="0" fillId="0" borderId="0" xfId="61" applyFont="1" applyBorder="1" applyAlignment="1">
      <alignment/>
      <protection/>
    </xf>
    <xf numFmtId="3" fontId="8" fillId="0" borderId="0" xfId="61" applyNumberFormat="1" applyBorder="1" applyAlignment="1">
      <alignment/>
      <protection/>
    </xf>
    <xf numFmtId="0" fontId="2" fillId="0" borderId="0" xfId="64" applyFont="1" applyBorder="1" applyAlignment="1">
      <alignment horizontal="left" vertical="center"/>
      <protection/>
    </xf>
    <xf numFmtId="0" fontId="16" fillId="0" borderId="0" xfId="61" applyFont="1" applyBorder="1">
      <alignment/>
      <protection/>
    </xf>
    <xf numFmtId="3" fontId="16" fillId="0" borderId="0" xfId="61" applyNumberFormat="1" applyFont="1" applyBorder="1">
      <alignment/>
      <protection/>
    </xf>
    <xf numFmtId="3" fontId="8" fillId="0" borderId="0" xfId="57" applyNumberFormat="1" applyBorder="1">
      <alignment/>
      <protection/>
    </xf>
    <xf numFmtId="3" fontId="0" fillId="0" borderId="0" xfId="61" applyNumberFormat="1" applyFont="1" applyBorder="1">
      <alignment/>
      <protection/>
    </xf>
    <xf numFmtId="0" fontId="15" fillId="0" borderId="10" xfId="64" applyFont="1" applyFill="1" applyBorder="1">
      <alignment/>
      <protection/>
    </xf>
    <xf numFmtId="0" fontId="20" fillId="0" borderId="0" xfId="57" applyFont="1" applyFill="1">
      <alignment/>
      <protection/>
    </xf>
    <xf numFmtId="0" fontId="2" fillId="0" borderId="0" xfId="64" applyFont="1" applyBorder="1" applyAlignment="1">
      <alignment horizontal="left" vertical="center" wrapText="1"/>
      <protection/>
    </xf>
    <xf numFmtId="0" fontId="15" fillId="0" borderId="10" xfId="64" applyNumberFormat="1" applyFont="1" applyBorder="1" applyAlignment="1">
      <alignment horizontal="right"/>
      <protection/>
    </xf>
    <xf numFmtId="0" fontId="15" fillId="0" borderId="0" xfId="64" applyFont="1" applyBorder="1">
      <alignment/>
      <protection/>
    </xf>
    <xf numFmtId="1" fontId="2" fillId="0" borderId="0" xfId="64" applyNumberFormat="1" applyFont="1" applyBorder="1" applyAlignment="1">
      <alignment horizontal="right"/>
      <protection/>
    </xf>
    <xf numFmtId="0" fontId="15" fillId="0" borderId="12" xfId="64" applyFont="1" applyBorder="1">
      <alignment/>
      <protection/>
    </xf>
    <xf numFmtId="0" fontId="2" fillId="0" borderId="12" xfId="64" applyFont="1" applyBorder="1">
      <alignment/>
      <protection/>
    </xf>
    <xf numFmtId="0" fontId="16" fillId="0" borderId="12" xfId="57" applyFont="1" applyBorder="1">
      <alignment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NumberFormat="1" applyFont="1" applyFill="1" applyAlignment="1">
      <alignment horizontal="right"/>
      <protection/>
    </xf>
    <xf numFmtId="0" fontId="8" fillId="0" borderId="13" xfId="57" applyFont="1" applyBorder="1">
      <alignment/>
      <protection/>
    </xf>
    <xf numFmtId="0" fontId="8" fillId="0" borderId="13" xfId="57" applyBorder="1">
      <alignment/>
      <protection/>
    </xf>
    <xf numFmtId="0" fontId="8" fillId="0" borderId="0" xfId="57" applyFont="1" applyBorder="1">
      <alignment/>
      <protection/>
    </xf>
    <xf numFmtId="0" fontId="2" fillId="0" borderId="0" xfId="64" applyFont="1" applyBorder="1" applyAlignment="1">
      <alignment vertical="center"/>
      <protection/>
    </xf>
    <xf numFmtId="0" fontId="8" fillId="0" borderId="0" xfId="57" applyFont="1" applyBorder="1" applyAlignment="1">
      <alignment/>
      <protection/>
    </xf>
    <xf numFmtId="0" fontId="8" fillId="0" borderId="14" xfId="57" applyFont="1" applyBorder="1">
      <alignment/>
      <protection/>
    </xf>
    <xf numFmtId="0" fontId="2" fillId="0" borderId="14" xfId="64" applyFont="1" applyBorder="1" applyAlignment="1">
      <alignment vertical="center"/>
      <protection/>
    </xf>
    <xf numFmtId="0" fontId="2" fillId="0" borderId="14" xfId="64" applyFont="1" applyBorder="1">
      <alignment/>
      <protection/>
    </xf>
    <xf numFmtId="0" fontId="21" fillId="0" borderId="12" xfId="57" applyFont="1" applyBorder="1">
      <alignment/>
      <protection/>
    </xf>
    <xf numFmtId="0" fontId="2" fillId="0" borderId="12" xfId="64" applyNumberFormat="1" applyFont="1" applyFill="1" applyBorder="1" applyAlignment="1">
      <alignment horizontal="right"/>
      <protection/>
    </xf>
    <xf numFmtId="0" fontId="74" fillId="0" borderId="17" xfId="0" applyFont="1" applyBorder="1" applyAlignment="1">
      <alignment/>
    </xf>
    <xf numFmtId="0" fontId="74" fillId="0" borderId="13" xfId="0" applyFont="1" applyBorder="1" applyAlignment="1">
      <alignment vertical="center"/>
    </xf>
    <xf numFmtId="0" fontId="4" fillId="0" borderId="11" xfId="65" applyFont="1" applyBorder="1" applyAlignment="1">
      <alignment horizontal="center" vertical="center" textRotation="90"/>
      <protection/>
    </xf>
    <xf numFmtId="0" fontId="4" fillId="0" borderId="18" xfId="0" applyFont="1" applyFill="1" applyBorder="1" applyAlignment="1">
      <alignment/>
    </xf>
    <xf numFmtId="0" fontId="4" fillId="0" borderId="13" xfId="67" applyFont="1" applyFill="1" applyBorder="1">
      <alignment/>
      <protection/>
    </xf>
    <xf numFmtId="3" fontId="74" fillId="0" borderId="18" xfId="0" applyNumberFormat="1" applyFont="1" applyBorder="1" applyAlignment="1">
      <alignment/>
    </xf>
    <xf numFmtId="0" fontId="74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74" fillId="0" borderId="20" xfId="0" applyNumberFormat="1" applyFont="1" applyBorder="1" applyAlignment="1">
      <alignment/>
    </xf>
    <xf numFmtId="0" fontId="74" fillId="0" borderId="21" xfId="0" applyFont="1" applyBorder="1" applyAlignment="1">
      <alignment/>
    </xf>
    <xf numFmtId="0" fontId="74" fillId="0" borderId="14" xfId="0" applyFont="1" applyBorder="1" applyAlignment="1">
      <alignment/>
    </xf>
    <xf numFmtId="0" fontId="4" fillId="0" borderId="14" xfId="67" applyFont="1" applyFill="1" applyBorder="1">
      <alignment/>
      <protection/>
    </xf>
    <xf numFmtId="0" fontId="74" fillId="0" borderId="16" xfId="0" applyFont="1" applyBorder="1" applyAlignment="1">
      <alignment/>
    </xf>
    <xf numFmtId="3" fontId="76" fillId="0" borderId="22" xfId="0" applyNumberFormat="1" applyFont="1" applyBorder="1" applyAlignment="1">
      <alignment/>
    </xf>
    <xf numFmtId="3" fontId="6" fillId="0" borderId="23" xfId="67" applyNumberFormat="1" applyFont="1" applyBorder="1">
      <alignment/>
      <protection/>
    </xf>
    <xf numFmtId="0" fontId="74" fillId="0" borderId="20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76" fillId="0" borderId="16" xfId="0" applyFont="1" applyBorder="1" applyAlignment="1">
      <alignment/>
    </xf>
    <xf numFmtId="0" fontId="4" fillId="0" borderId="17" xfId="65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0" xfId="57" applyFont="1">
      <alignment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3" fontId="74" fillId="0" borderId="13" xfId="0" applyNumberFormat="1" applyFont="1" applyBorder="1" applyAlignment="1">
      <alignment/>
    </xf>
    <xf numFmtId="3" fontId="4" fillId="0" borderId="12" xfId="67" applyNumberFormat="1" applyFont="1" applyBorder="1">
      <alignment/>
      <protection/>
    </xf>
    <xf numFmtId="0" fontId="16" fillId="0" borderId="0" xfId="57" applyFont="1">
      <alignment/>
      <protection/>
    </xf>
    <xf numFmtId="3" fontId="74" fillId="0" borderId="0" xfId="0" applyNumberFormat="1" applyFont="1" applyBorder="1" applyAlignment="1">
      <alignment/>
    </xf>
    <xf numFmtId="49" fontId="4" fillId="0" borderId="15" xfId="67" applyNumberFormat="1" applyFont="1" applyBorder="1">
      <alignment/>
      <protection/>
    </xf>
    <xf numFmtId="3" fontId="6" fillId="0" borderId="0" xfId="57" applyNumberFormat="1" applyFont="1">
      <alignment/>
      <protection/>
    </xf>
    <xf numFmtId="0" fontId="16" fillId="0" borderId="0" xfId="57" applyFont="1" applyBorder="1">
      <alignment/>
      <protection/>
    </xf>
    <xf numFmtId="0" fontId="8" fillId="0" borderId="0" xfId="57" applyAlignment="1">
      <alignment vertical="top"/>
      <protection/>
    </xf>
    <xf numFmtId="3" fontId="8" fillId="0" borderId="0" xfId="57" applyNumberFormat="1">
      <alignment/>
      <protection/>
    </xf>
    <xf numFmtId="0" fontId="22" fillId="0" borderId="0" xfId="57" applyFont="1" applyBorder="1" applyAlignment="1">
      <alignment horizontal="right"/>
      <protection/>
    </xf>
    <xf numFmtId="0" fontId="20" fillId="0" borderId="0" xfId="57" applyFont="1">
      <alignment/>
      <protection/>
    </xf>
    <xf numFmtId="0" fontId="22" fillId="0" borderId="0" xfId="57" applyFont="1" applyBorder="1" applyAlignment="1">
      <alignment/>
      <protection/>
    </xf>
    <xf numFmtId="3" fontId="8" fillId="0" borderId="0" xfId="57" applyNumberFormat="1" applyAlignment="1">
      <alignment vertical="top"/>
      <protection/>
    </xf>
    <xf numFmtId="0" fontId="23" fillId="0" borderId="0" xfId="57" applyFont="1" applyBorder="1" applyAlignment="1">
      <alignment horizontal="center" vertical="top"/>
      <protection/>
    </xf>
    <xf numFmtId="0" fontId="23" fillId="0" borderId="0" xfId="57" applyFont="1" applyAlignment="1">
      <alignment horizontal="center" vertical="top"/>
      <protection/>
    </xf>
    <xf numFmtId="3" fontId="2" fillId="0" borderId="0" xfId="65" applyNumberFormat="1" applyFont="1" applyAlignment="1">
      <alignment horizontal="right"/>
      <protection/>
    </xf>
    <xf numFmtId="3" fontId="18" fillId="0" borderId="22" xfId="57" applyNumberFormat="1" applyFont="1" applyBorder="1" applyAlignment="1">
      <alignment horizontal="center" vertical="center" wrapText="1"/>
      <protection/>
    </xf>
    <xf numFmtId="3" fontId="18" fillId="0" borderId="11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3" fontId="24" fillId="0" borderId="0" xfId="57" applyNumberFormat="1" applyFont="1" applyBorder="1" applyAlignment="1">
      <alignment wrapText="1"/>
      <protection/>
    </xf>
    <xf numFmtId="3" fontId="24" fillId="0" borderId="20" xfId="57" applyNumberFormat="1" applyFont="1" applyBorder="1" applyAlignment="1">
      <alignment wrapText="1"/>
      <protection/>
    </xf>
    <xf numFmtId="3" fontId="24" fillId="0" borderId="20" xfId="57" applyNumberFormat="1" applyFont="1" applyFill="1" applyBorder="1" applyAlignment="1">
      <alignment wrapText="1"/>
      <protection/>
    </xf>
    <xf numFmtId="3" fontId="2" fillId="0" borderId="24" xfId="57" applyNumberFormat="1" applyFont="1" applyBorder="1" applyAlignment="1">
      <alignment wrapText="1"/>
      <protection/>
    </xf>
    <xf numFmtId="0" fontId="8" fillId="0" borderId="0" xfId="57" applyBorder="1" applyAlignment="1">
      <alignment horizontal="left"/>
      <protection/>
    </xf>
    <xf numFmtId="3" fontId="24" fillId="0" borderId="23" xfId="57" applyNumberFormat="1" applyFont="1" applyBorder="1" applyAlignment="1">
      <alignment wrapText="1"/>
      <protection/>
    </xf>
    <xf numFmtId="3" fontId="24" fillId="0" borderId="23" xfId="57" applyNumberFormat="1" applyFont="1" applyFill="1" applyBorder="1" applyAlignment="1">
      <alignment wrapText="1"/>
      <protection/>
    </xf>
    <xf numFmtId="3" fontId="2" fillId="0" borderId="25" xfId="57" applyNumberFormat="1" applyFont="1" applyBorder="1" applyAlignment="1">
      <alignment wrapText="1"/>
      <protection/>
    </xf>
    <xf numFmtId="3" fontId="2" fillId="0" borderId="24" xfId="57" applyNumberFormat="1" applyFont="1" applyFill="1" applyBorder="1" applyAlignment="1">
      <alignment wrapText="1"/>
      <protection/>
    </xf>
    <xf numFmtId="3" fontId="24" fillId="0" borderId="18" xfId="57" applyNumberFormat="1" applyFont="1" applyBorder="1" applyAlignment="1">
      <alignment wrapText="1"/>
      <protection/>
    </xf>
    <xf numFmtId="3" fontId="24" fillId="0" borderId="18" xfId="57" applyNumberFormat="1" applyFont="1" applyFill="1" applyBorder="1" applyAlignment="1">
      <alignment wrapText="1"/>
      <protection/>
    </xf>
    <xf numFmtId="3" fontId="2" fillId="0" borderId="18" xfId="57" applyNumberFormat="1" applyFont="1" applyFill="1" applyBorder="1" applyAlignment="1">
      <alignment wrapText="1"/>
      <protection/>
    </xf>
    <xf numFmtId="3" fontId="2" fillId="0" borderId="26" xfId="57" applyNumberFormat="1" applyFont="1" applyBorder="1" applyAlignment="1">
      <alignment wrapText="1"/>
      <protection/>
    </xf>
    <xf numFmtId="0" fontId="8" fillId="0" borderId="19" xfId="57" applyBorder="1" applyAlignment="1">
      <alignment horizontal="center"/>
      <protection/>
    </xf>
    <xf numFmtId="3" fontId="2" fillId="0" borderId="11" xfId="57" applyNumberFormat="1" applyFont="1" applyBorder="1" applyAlignment="1">
      <alignment wrapText="1"/>
      <protection/>
    </xf>
    <xf numFmtId="3" fontId="24" fillId="0" borderId="12" xfId="57" applyNumberFormat="1" applyFont="1" applyBorder="1" applyAlignment="1">
      <alignment wrapText="1"/>
      <protection/>
    </xf>
    <xf numFmtId="3" fontId="24" fillId="0" borderId="22" xfId="57" applyNumberFormat="1" applyFont="1" applyBorder="1" applyAlignment="1">
      <alignment wrapText="1"/>
      <protection/>
    </xf>
    <xf numFmtId="3" fontId="16" fillId="0" borderId="11" xfId="57" applyNumberFormat="1" applyFont="1" applyFill="1" applyBorder="1">
      <alignment/>
      <protection/>
    </xf>
    <xf numFmtId="3" fontId="16" fillId="0" borderId="11" xfId="57" applyNumberFormat="1" applyFont="1" applyBorder="1">
      <alignment/>
      <protection/>
    </xf>
    <xf numFmtId="0" fontId="8" fillId="0" borderId="0" xfId="57" applyBorder="1" applyAlignment="1">
      <alignment horizontal="center"/>
      <protection/>
    </xf>
    <xf numFmtId="3" fontId="19" fillId="0" borderId="0" xfId="57" applyNumberFormat="1" applyFont="1" applyBorder="1" applyAlignment="1">
      <alignment wrapText="1"/>
      <protection/>
    </xf>
    <xf numFmtId="0" fontId="24" fillId="0" borderId="0" xfId="57" applyFont="1" applyBorder="1" applyAlignment="1">
      <alignment vertical="top" wrapText="1"/>
      <protection/>
    </xf>
    <xf numFmtId="3" fontId="18" fillId="0" borderId="27" xfId="57" applyNumberFormat="1" applyFont="1" applyBorder="1" applyAlignment="1">
      <alignment horizontal="center" vertical="center" wrapText="1"/>
      <protection/>
    </xf>
    <xf numFmtId="3" fontId="18" fillId="0" borderId="28" xfId="57" applyNumberFormat="1" applyFont="1" applyBorder="1" applyAlignment="1">
      <alignment horizontal="center" vertical="center" wrapText="1"/>
      <protection/>
    </xf>
    <xf numFmtId="3" fontId="24" fillId="0" borderId="26" xfId="57" applyNumberFormat="1" applyFont="1" applyBorder="1" applyAlignment="1">
      <alignment wrapText="1"/>
      <protection/>
    </xf>
    <xf numFmtId="3" fontId="24" fillId="0" borderId="24" xfId="57" applyNumberFormat="1" applyFont="1" applyBorder="1" applyAlignment="1">
      <alignment wrapText="1"/>
      <protection/>
    </xf>
    <xf numFmtId="3" fontId="2" fillId="0" borderId="0" xfId="57" applyNumberFormat="1" applyFont="1" applyBorder="1" applyAlignment="1">
      <alignment wrapText="1"/>
      <protection/>
    </xf>
    <xf numFmtId="3" fontId="2" fillId="0" borderId="12" xfId="57" applyNumberFormat="1" applyFont="1" applyBorder="1" applyAlignment="1">
      <alignment wrapText="1"/>
      <protection/>
    </xf>
    <xf numFmtId="0" fontId="19" fillId="0" borderId="0" xfId="57" applyFont="1" applyBorder="1" applyAlignment="1">
      <alignment vertical="top" wrapText="1"/>
      <protection/>
    </xf>
    <xf numFmtId="0" fontId="8" fillId="0" borderId="16" xfId="57" applyBorder="1" applyAlignment="1">
      <alignment horizontal="center"/>
      <protection/>
    </xf>
    <xf numFmtId="0" fontId="24" fillId="0" borderId="12" xfId="57" applyFont="1" applyBorder="1" applyAlignment="1">
      <alignment vertical="top" wrapText="1"/>
      <protection/>
    </xf>
    <xf numFmtId="3" fontId="24" fillId="0" borderId="11" xfId="57" applyNumberFormat="1" applyFont="1" applyBorder="1" applyAlignment="1">
      <alignment wrapText="1"/>
      <protection/>
    </xf>
    <xf numFmtId="3" fontId="8" fillId="0" borderId="11" xfId="57" applyNumberFormat="1" applyBorder="1">
      <alignment/>
      <protection/>
    </xf>
    <xf numFmtId="0" fontId="20" fillId="0" borderId="0" xfId="57" applyFont="1" applyBorder="1" applyAlignment="1">
      <alignment horizontal="left"/>
      <protection/>
    </xf>
    <xf numFmtId="3" fontId="20" fillId="0" borderId="0" xfId="57" applyNumberFormat="1" applyFont="1">
      <alignment/>
      <protection/>
    </xf>
    <xf numFmtId="0" fontId="20" fillId="0" borderId="0" xfId="57" applyFont="1" applyAlignment="1">
      <alignment horizontal="right"/>
      <protection/>
    </xf>
    <xf numFmtId="0" fontId="25" fillId="0" borderId="0" xfId="57" applyFont="1">
      <alignment/>
      <protection/>
    </xf>
    <xf numFmtId="0" fontId="8" fillId="0" borderId="29" xfId="57" applyFont="1" applyBorder="1" applyAlignment="1">
      <alignment horizontal="right" vertical="top"/>
      <protection/>
    </xf>
    <xf numFmtId="0" fontId="8" fillId="0" borderId="30" xfId="57" applyFont="1" applyBorder="1" applyAlignment="1">
      <alignment horizontal="center" vertical="center"/>
      <protection/>
    </xf>
    <xf numFmtId="0" fontId="8" fillId="0" borderId="30" xfId="57" applyFont="1" applyBorder="1" applyAlignment="1">
      <alignment horizontal="center" vertical="center" wrapText="1"/>
      <protection/>
    </xf>
    <xf numFmtId="0" fontId="8" fillId="0" borderId="31" xfId="57" applyFont="1" applyBorder="1" applyAlignment="1">
      <alignment horizontal="center" vertical="center" wrapText="1"/>
      <protection/>
    </xf>
    <xf numFmtId="0" fontId="8" fillId="0" borderId="30" xfId="57" applyFont="1" applyBorder="1">
      <alignment/>
      <protection/>
    </xf>
    <xf numFmtId="3" fontId="16" fillId="0" borderId="11" xfId="57" applyNumberFormat="1" applyFont="1" applyBorder="1" applyAlignment="1">
      <alignment horizontal="left" vertical="center"/>
      <protection/>
    </xf>
    <xf numFmtId="0" fontId="8" fillId="0" borderId="11" xfId="57" applyBorder="1">
      <alignment/>
      <protection/>
    </xf>
    <xf numFmtId="10" fontId="8" fillId="0" borderId="11" xfId="57" applyNumberFormat="1" applyBorder="1">
      <alignment/>
      <protection/>
    </xf>
    <xf numFmtId="165" fontId="16" fillId="0" borderId="11" xfId="57" applyNumberFormat="1" applyFont="1" applyBorder="1">
      <alignment/>
      <protection/>
    </xf>
    <xf numFmtId="0" fontId="16" fillId="0" borderId="11" xfId="57" applyFont="1" applyBorder="1" applyAlignment="1">
      <alignment horizontal="left" vertical="center"/>
      <protection/>
    </xf>
    <xf numFmtId="0" fontId="8" fillId="0" borderId="11" xfId="57" applyBorder="1" applyAlignment="1">
      <alignment horizontal="left" vertical="center"/>
      <protection/>
    </xf>
    <xf numFmtId="3" fontId="16" fillId="0" borderId="0" xfId="57" applyNumberFormat="1" applyFont="1" applyBorder="1">
      <alignment/>
      <protection/>
    </xf>
    <xf numFmtId="10" fontId="8" fillId="0" borderId="0" xfId="57" applyNumberFormat="1">
      <alignment/>
      <protection/>
    </xf>
    <xf numFmtId="10" fontId="8" fillId="0" borderId="0" xfId="57" applyNumberFormat="1" applyBorder="1">
      <alignment/>
      <protection/>
    </xf>
    <xf numFmtId="165" fontId="16" fillId="0" borderId="0" xfId="57" applyNumberFormat="1" applyFont="1" applyBorder="1">
      <alignment/>
      <protection/>
    </xf>
    <xf numFmtId="0" fontId="0" fillId="0" borderId="0" xfId="0" applyFill="1" applyAlignment="1">
      <alignment/>
    </xf>
    <xf numFmtId="49" fontId="4" fillId="33" borderId="10" xfId="65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textRotation="90"/>
      <protection/>
    </xf>
    <xf numFmtId="3" fontId="5" fillId="33" borderId="11" xfId="62" applyNumberFormat="1" applyFont="1" applyFill="1" applyBorder="1" applyAlignment="1">
      <alignment horizontal="center" vertical="center" wrapText="1"/>
      <protection/>
    </xf>
    <xf numFmtId="0" fontId="74" fillId="33" borderId="0" xfId="0" applyFont="1" applyFill="1" applyAlignment="1">
      <alignment/>
    </xf>
    <xf numFmtId="3" fontId="74" fillId="33" borderId="0" xfId="0" applyNumberFormat="1" applyFont="1" applyFill="1" applyAlignment="1">
      <alignment/>
    </xf>
    <xf numFmtId="3" fontId="76" fillId="33" borderId="12" xfId="0" applyNumberFormat="1" applyFont="1" applyFill="1" applyBorder="1" applyAlignment="1">
      <alignment/>
    </xf>
    <xf numFmtId="3" fontId="4" fillId="33" borderId="13" xfId="65" applyNumberFormat="1" applyFont="1" applyFill="1" applyBorder="1">
      <alignment/>
      <protection/>
    </xf>
    <xf numFmtId="3" fontId="4" fillId="0" borderId="13" xfId="65" applyNumberFormat="1" applyFont="1" applyFill="1" applyBorder="1">
      <alignment/>
      <protection/>
    </xf>
    <xf numFmtId="0" fontId="4" fillId="33" borderId="13" xfId="65" applyFont="1" applyFill="1" applyBorder="1">
      <alignment/>
      <protection/>
    </xf>
    <xf numFmtId="3" fontId="4" fillId="33" borderId="0" xfId="0" applyNumberFormat="1" applyFont="1" applyFill="1" applyAlignment="1">
      <alignment/>
    </xf>
    <xf numFmtId="0" fontId="74" fillId="34" borderId="0" xfId="0" applyFont="1" applyFill="1" applyAlignment="1">
      <alignment/>
    </xf>
    <xf numFmtId="0" fontId="4" fillId="33" borderId="13" xfId="67" applyFont="1" applyFill="1" applyBorder="1">
      <alignment/>
      <protection/>
    </xf>
    <xf numFmtId="3" fontId="6" fillId="33" borderId="10" xfId="67" applyNumberFormat="1" applyFont="1" applyFill="1" applyBorder="1">
      <alignment/>
      <protection/>
    </xf>
    <xf numFmtId="3" fontId="6" fillId="0" borderId="10" xfId="67" applyNumberFormat="1" applyFont="1" applyFill="1" applyBorder="1">
      <alignment/>
      <protection/>
    </xf>
    <xf numFmtId="0" fontId="4" fillId="0" borderId="15" xfId="67" applyFont="1" applyFill="1" applyBorder="1">
      <alignment/>
      <protection/>
    </xf>
    <xf numFmtId="0" fontId="6" fillId="0" borderId="15" xfId="65" applyFont="1" applyFill="1" applyBorder="1">
      <alignment/>
      <protection/>
    </xf>
    <xf numFmtId="3" fontId="6" fillId="33" borderId="12" xfId="67" applyNumberFormat="1" applyFont="1" applyFill="1" applyBorder="1">
      <alignment/>
      <protection/>
    </xf>
    <xf numFmtId="3" fontId="6" fillId="0" borderId="12" xfId="67" applyNumberFormat="1" applyFont="1" applyFill="1" applyBorder="1">
      <alignment/>
      <protection/>
    </xf>
    <xf numFmtId="0" fontId="76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6" fillId="0" borderId="0" xfId="0" applyFont="1" applyFill="1" applyBorder="1" applyAlignment="1">
      <alignment horizontal="right"/>
    </xf>
    <xf numFmtId="0" fontId="78" fillId="0" borderId="0" xfId="0" applyFont="1" applyAlignment="1">
      <alignment/>
    </xf>
    <xf numFmtId="3" fontId="24" fillId="0" borderId="0" xfId="65" applyNumberFormat="1" applyFont="1" applyAlignment="1">
      <alignment horizontal="right"/>
      <protection/>
    </xf>
    <xf numFmtId="3" fontId="24" fillId="0" borderId="32" xfId="57" applyNumberFormat="1" applyFont="1" applyBorder="1" applyAlignment="1">
      <alignment wrapText="1"/>
      <protection/>
    </xf>
    <xf numFmtId="3" fontId="19" fillId="0" borderId="32" xfId="57" applyNumberFormat="1" applyFont="1" applyBorder="1" applyAlignment="1">
      <alignment wrapText="1"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/>
      <protection/>
    </xf>
    <xf numFmtId="0" fontId="8" fillId="0" borderId="0" xfId="57" applyAlignment="1">
      <alignment horizontal="left"/>
      <protection/>
    </xf>
    <xf numFmtId="4" fontId="8" fillId="0" borderId="0" xfId="57" applyNumberFormat="1" applyFont="1">
      <alignment/>
      <protection/>
    </xf>
    <xf numFmtId="4" fontId="8" fillId="0" borderId="0" xfId="57" applyNumberFormat="1">
      <alignment/>
      <protection/>
    </xf>
    <xf numFmtId="3" fontId="8" fillId="0" borderId="0" xfId="57" applyNumberFormat="1" applyFont="1">
      <alignment/>
      <protection/>
    </xf>
    <xf numFmtId="0" fontId="8" fillId="0" borderId="0" xfId="57" applyAlignment="1">
      <alignment horizontal="right"/>
      <protection/>
    </xf>
    <xf numFmtId="0" fontId="20" fillId="0" borderId="32" xfId="57" applyFont="1" applyBorder="1" applyAlignment="1">
      <alignment horizontal="left" vertical="top" wrapText="1"/>
      <protection/>
    </xf>
    <xf numFmtId="3" fontId="20" fillId="0" borderId="32" xfId="57" applyNumberFormat="1" applyFont="1" applyBorder="1" applyAlignment="1">
      <alignment horizontal="right" vertical="top" wrapText="1"/>
      <protection/>
    </xf>
    <xf numFmtId="0" fontId="8" fillId="0" borderId="0" xfId="57" applyFont="1" applyFill="1" applyBorder="1">
      <alignment/>
      <protection/>
    </xf>
    <xf numFmtId="0" fontId="26" fillId="0" borderId="33" xfId="57" applyFont="1" applyBorder="1" applyAlignment="1">
      <alignment horizontal="left" vertical="top" wrapText="1"/>
      <protection/>
    </xf>
    <xf numFmtId="3" fontId="26" fillId="0" borderId="11" xfId="57" applyNumberFormat="1" applyFont="1" applyBorder="1" applyAlignment="1">
      <alignment horizontal="right" vertical="top" wrapText="1"/>
      <protection/>
    </xf>
    <xf numFmtId="3" fontId="26" fillId="0" borderId="0" xfId="57" applyNumberFormat="1" applyFont="1" applyBorder="1" applyAlignment="1">
      <alignment horizontal="right" vertical="top" wrapText="1"/>
      <protection/>
    </xf>
    <xf numFmtId="0" fontId="6" fillId="0" borderId="0" xfId="57" applyFont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>
      <alignment/>
      <protection/>
    </xf>
    <xf numFmtId="0" fontId="27" fillId="0" borderId="0" xfId="57" applyFont="1" applyFill="1">
      <alignment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horizontal="center" vertical="center"/>
      <protection/>
    </xf>
    <xf numFmtId="3" fontId="4" fillId="0" borderId="32" xfId="57" applyNumberFormat="1" applyFont="1" applyBorder="1" applyAlignment="1">
      <alignment horizontal="right" vertical="center" wrapText="1"/>
      <protection/>
    </xf>
    <xf numFmtId="3" fontId="4" fillId="0" borderId="32" xfId="57" applyNumberFormat="1" applyFont="1" applyBorder="1" applyAlignment="1">
      <alignment horizontal="right" vertical="center"/>
      <protection/>
    </xf>
    <xf numFmtId="3" fontId="4" fillId="0" borderId="35" xfId="57" applyNumberFormat="1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center"/>
      <protection/>
    </xf>
    <xf numFmtId="3" fontId="4" fillId="0" borderId="30" xfId="57" applyNumberFormat="1" applyFont="1" applyBorder="1" applyAlignment="1">
      <alignment horizontal="right" vertical="center" wrapText="1"/>
      <protection/>
    </xf>
    <xf numFmtId="3" fontId="4" fillId="0" borderId="30" xfId="57" applyNumberFormat="1" applyFont="1" applyBorder="1" applyAlignment="1">
      <alignment horizontal="right" vertical="center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1" xfId="57" applyNumberFormat="1" applyFont="1" applyBorder="1" applyAlignment="1">
      <alignment horizontal="right" vertical="center" wrapText="1"/>
      <protection/>
    </xf>
    <xf numFmtId="3" fontId="4" fillId="0" borderId="36" xfId="57" applyNumberFormat="1" applyFont="1" applyFill="1" applyBorder="1" applyAlignment="1">
      <alignment horizontal="right" vertical="center"/>
      <protection/>
    </xf>
    <xf numFmtId="0" fontId="4" fillId="0" borderId="37" xfId="57" applyFont="1" applyFill="1" applyBorder="1" applyAlignment="1">
      <alignment vertical="center"/>
      <protection/>
    </xf>
    <xf numFmtId="3" fontId="4" fillId="0" borderId="11" xfId="57" applyNumberFormat="1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horizontal="right" vertical="center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3" fontId="4" fillId="0" borderId="32" xfId="57" applyNumberFormat="1" applyFont="1" applyFill="1" applyBorder="1" applyAlignment="1">
      <alignment horizontal="right" vertical="center" wrapText="1"/>
      <protection/>
    </xf>
    <xf numFmtId="3" fontId="4" fillId="0" borderId="32" xfId="57" applyNumberFormat="1" applyFont="1" applyFill="1" applyBorder="1" applyAlignment="1">
      <alignment horizontal="right" vertical="center"/>
      <protection/>
    </xf>
    <xf numFmtId="0" fontId="7" fillId="0" borderId="11" xfId="59" applyFont="1" applyFill="1" applyBorder="1" applyAlignment="1">
      <alignment horizontal="left" wrapText="1"/>
      <protection/>
    </xf>
    <xf numFmtId="3" fontId="7" fillId="0" borderId="0" xfId="59" applyNumberFormat="1" applyFont="1" applyFill="1" applyAlignment="1">
      <alignment horizontal="right"/>
      <protection/>
    </xf>
    <xf numFmtId="3" fontId="4" fillId="0" borderId="38" xfId="57" applyNumberFormat="1" applyFont="1" applyFill="1" applyBorder="1" applyAlignment="1">
      <alignment horizontal="right" vertical="center" wrapText="1"/>
      <protection/>
    </xf>
    <xf numFmtId="3" fontId="7" fillId="0" borderId="11" xfId="59" applyNumberFormat="1" applyFont="1" applyFill="1" applyBorder="1" applyAlignment="1">
      <alignment horizontal="right"/>
      <protection/>
    </xf>
    <xf numFmtId="0" fontId="4" fillId="0" borderId="0" xfId="57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center" vertical="center" wrapText="1"/>
      <protection/>
    </xf>
    <xf numFmtId="0" fontId="8" fillId="0" borderId="0" xfId="57" applyAlignment="1">
      <alignment wrapText="1"/>
      <protection/>
    </xf>
    <xf numFmtId="0" fontId="29" fillId="0" borderId="0" xfId="57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8" fillId="0" borderId="11" xfId="57" applyBorder="1" applyAlignment="1">
      <alignment wrapText="1"/>
      <protection/>
    </xf>
    <xf numFmtId="0" fontId="8" fillId="0" borderId="22" xfId="57" applyFill="1" applyBorder="1">
      <alignment/>
      <protection/>
    </xf>
    <xf numFmtId="0" fontId="7" fillId="0" borderId="0" xfId="0" applyFont="1" applyFill="1" applyAlignment="1" quotePrefix="1">
      <alignment/>
    </xf>
    <xf numFmtId="49" fontId="8" fillId="0" borderId="32" xfId="57" applyNumberFormat="1" applyBorder="1" applyAlignment="1">
      <alignment horizontal="center"/>
      <protection/>
    </xf>
    <xf numFmtId="0" fontId="16" fillId="0" borderId="32" xfId="57" applyFont="1" applyBorder="1" applyAlignment="1">
      <alignment horizontal="center"/>
      <protection/>
    </xf>
    <xf numFmtId="49" fontId="8" fillId="0" borderId="32" xfId="57" applyNumberFormat="1" applyFont="1" applyBorder="1" applyAlignment="1">
      <alignment horizontal="center"/>
      <protection/>
    </xf>
    <xf numFmtId="0" fontId="78" fillId="0" borderId="0" xfId="0" applyFont="1" applyAlignment="1">
      <alignment horizontal="center"/>
    </xf>
    <xf numFmtId="10" fontId="8" fillId="0" borderId="11" xfId="57" applyNumberFormat="1" applyFont="1" applyBorder="1">
      <alignment/>
      <protection/>
    </xf>
    <xf numFmtId="0" fontId="78" fillId="0" borderId="0" xfId="0" applyFont="1" applyAlignment="1">
      <alignment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7" fillId="0" borderId="0" xfId="0" applyFont="1" applyAlignment="1">
      <alignment horizontal="right"/>
    </xf>
    <xf numFmtId="3" fontId="4" fillId="0" borderId="13" xfId="65" applyNumberFormat="1" applyFont="1" applyFill="1" applyBorder="1" applyAlignment="1">
      <alignment horizontal="right"/>
      <protection/>
    </xf>
    <xf numFmtId="0" fontId="4" fillId="0" borderId="39" xfId="65" applyFont="1" applyFill="1" applyBorder="1" applyAlignment="1">
      <alignment horizontal="center" vertical="center" textRotation="90"/>
      <protection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16" fontId="7" fillId="0" borderId="0" xfId="0" applyNumberFormat="1" applyFont="1" applyFill="1" applyAlignment="1" quotePrefix="1">
      <alignment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4" fontId="7" fillId="0" borderId="0" xfId="0" applyNumberFormat="1" applyFont="1" applyAlignment="1" quotePrefix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" fontId="7" fillId="0" borderId="0" xfId="0" applyNumberFormat="1" applyFont="1" applyAlignment="1" quotePrefix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0" borderId="12" xfId="67" applyFont="1" applyBorder="1">
      <alignment/>
      <protection/>
    </xf>
    <xf numFmtId="0" fontId="4" fillId="0" borderId="12" xfId="67" applyFont="1" applyFill="1" applyBorder="1">
      <alignment/>
      <protection/>
    </xf>
    <xf numFmtId="49" fontId="6" fillId="0" borderId="10" xfId="67" applyNumberFormat="1" applyFont="1" applyBorder="1">
      <alignment/>
      <protection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7" fillId="0" borderId="0" xfId="0" applyFont="1" applyAlignment="1">
      <alignment horizontal="center"/>
    </xf>
    <xf numFmtId="0" fontId="25" fillId="0" borderId="0" xfId="57" applyFont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15" fillId="0" borderId="0" xfId="67" applyFont="1">
      <alignment/>
      <protection/>
    </xf>
    <xf numFmtId="0" fontId="6" fillId="0" borderId="0" xfId="65" applyFont="1" applyBorder="1">
      <alignment/>
      <protection/>
    </xf>
    <xf numFmtId="0" fontId="6" fillId="0" borderId="13" xfId="65" applyFont="1" applyBorder="1">
      <alignment/>
      <protection/>
    </xf>
    <xf numFmtId="0" fontId="4" fillId="0" borderId="0" xfId="65" applyFont="1" applyBorder="1" applyAlignment="1">
      <alignment/>
      <protection/>
    </xf>
    <xf numFmtId="0" fontId="15" fillId="0" borderId="12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0" xfId="66" applyFont="1" applyBorder="1">
      <alignment/>
      <protection/>
    </xf>
    <xf numFmtId="49" fontId="15" fillId="0" borderId="0" xfId="66" applyNumberFormat="1" applyFont="1" applyBorder="1">
      <alignment/>
      <protection/>
    </xf>
    <xf numFmtId="3" fontId="0" fillId="0" borderId="12" xfId="0" applyNumberFormat="1" applyBorder="1" applyAlignment="1">
      <alignment/>
    </xf>
    <xf numFmtId="0" fontId="77" fillId="0" borderId="0" xfId="0" applyFont="1" applyBorder="1" applyAlignment="1">
      <alignment/>
    </xf>
    <xf numFmtId="0" fontId="77" fillId="0" borderId="14" xfId="0" applyFont="1" applyBorder="1" applyAlignment="1">
      <alignment/>
    </xf>
    <xf numFmtId="0" fontId="77" fillId="0" borderId="0" xfId="0" applyFont="1" applyAlignment="1">
      <alignment horizontal="right"/>
    </xf>
    <xf numFmtId="0" fontId="3" fillId="0" borderId="0" xfId="65" applyFont="1" applyBorder="1" applyAlignment="1">
      <alignment horizontal="right" vertical="center"/>
      <protection/>
    </xf>
    <xf numFmtId="0" fontId="4" fillId="0" borderId="0" xfId="57" applyFont="1" applyAlignment="1">
      <alignment horizontal="right"/>
      <protection/>
    </xf>
    <xf numFmtId="0" fontId="79" fillId="0" borderId="0" xfId="0" applyFont="1" applyAlignment="1">
      <alignment horizontal="center"/>
    </xf>
    <xf numFmtId="0" fontId="6" fillId="0" borderId="0" xfId="65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65" applyFont="1" applyBorder="1" applyAlignment="1">
      <alignment horizontal="center"/>
      <protection/>
    </xf>
    <xf numFmtId="0" fontId="4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3" fontId="4" fillId="0" borderId="34" xfId="62" applyNumberFormat="1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/>
      <protection/>
    </xf>
    <xf numFmtId="0" fontId="25" fillId="0" borderId="0" xfId="57" applyFont="1" applyBorder="1" applyAlignment="1">
      <alignment horizontal="right"/>
      <protection/>
    </xf>
    <xf numFmtId="0" fontId="8" fillId="0" borderId="12" xfId="57" applyBorder="1" applyAlignment="1">
      <alignment horizontal="center"/>
      <protection/>
    </xf>
    <xf numFmtId="3" fontId="2" fillId="0" borderId="22" xfId="57" applyNumberFormat="1" applyFont="1" applyBorder="1" applyAlignment="1">
      <alignment wrapText="1"/>
      <protection/>
    </xf>
    <xf numFmtId="3" fontId="2" fillId="0" borderId="11" xfId="57" applyNumberFormat="1" applyFont="1" applyFill="1" applyBorder="1" applyAlignment="1">
      <alignment wrapText="1"/>
      <protection/>
    </xf>
    <xf numFmtId="0" fontId="23" fillId="0" borderId="0" xfId="57" applyFont="1" applyBorder="1" applyAlignment="1">
      <alignment horizontal="right" vertical="top"/>
      <protection/>
    </xf>
    <xf numFmtId="0" fontId="23" fillId="0" borderId="0" xfId="57" applyFont="1" applyBorder="1" applyAlignment="1">
      <alignment vertical="top"/>
      <protection/>
    </xf>
    <xf numFmtId="0" fontId="4" fillId="0" borderId="0" xfId="65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7" fillId="0" borderId="40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3" fontId="4" fillId="0" borderId="41" xfId="57" applyNumberFormat="1" applyFont="1" applyFill="1" applyBorder="1" applyAlignment="1">
      <alignment horizontal="right" vertical="center" wrapText="1"/>
      <protection/>
    </xf>
    <xf numFmtId="3" fontId="4" fillId="0" borderId="41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14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right"/>
      <protection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4" fillId="0" borderId="11" xfId="59" applyFont="1" applyFill="1" applyBorder="1" applyAlignment="1">
      <alignment wrapText="1"/>
      <protection/>
    </xf>
    <xf numFmtId="0" fontId="3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26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right"/>
      <protection/>
    </xf>
    <xf numFmtId="0" fontId="8" fillId="0" borderId="0" xfId="57" applyAlignment="1">
      <alignment vertical="top" wrapText="1"/>
      <protection/>
    </xf>
    <xf numFmtId="0" fontId="8" fillId="0" borderId="0" xfId="57" applyAlignment="1">
      <alignment horizontal="right" vertical="top" wrapText="1"/>
      <protection/>
    </xf>
    <xf numFmtId="0" fontId="8" fillId="0" borderId="33" xfId="57" applyFont="1" applyBorder="1" applyAlignment="1">
      <alignment horizontal="center" wrapText="1"/>
      <protection/>
    </xf>
    <xf numFmtId="0" fontId="74" fillId="0" borderId="0" xfId="0" applyFont="1" applyAlignment="1">
      <alignment/>
    </xf>
    <xf numFmtId="3" fontId="74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65" applyFont="1" applyFill="1" applyBorder="1" applyAlignment="1">
      <alignment horizontal="center" vertical="center"/>
      <protection/>
    </xf>
    <xf numFmtId="0" fontId="14" fillId="0" borderId="0" xfId="64" applyFont="1" applyBorder="1" applyAlignment="1">
      <alignment/>
      <protection/>
    </xf>
    <xf numFmtId="3" fontId="8" fillId="0" borderId="11" xfId="57" applyNumberFormat="1" applyFill="1" applyBorder="1">
      <alignment/>
      <protection/>
    </xf>
    <xf numFmtId="0" fontId="0" fillId="0" borderId="0" xfId="0" applyAlignment="1">
      <alignment horizontal="right"/>
    </xf>
    <xf numFmtId="0" fontId="8" fillId="0" borderId="0" xfId="57" applyAlignment="1">
      <alignment horizontal="center"/>
      <protection/>
    </xf>
    <xf numFmtId="0" fontId="8" fillId="0" borderId="0" xfId="57" applyBorder="1" applyAlignment="1">
      <alignment horizontal="left" vertical="center"/>
      <protection/>
    </xf>
    <xf numFmtId="0" fontId="16" fillId="0" borderId="0" xfId="57" applyFont="1" applyBorder="1" applyAlignment="1">
      <alignment horizontal="justify" vertical="center" wrapText="1"/>
      <protection/>
    </xf>
    <xf numFmtId="0" fontId="70" fillId="0" borderId="0" xfId="0" applyFont="1" applyBorder="1" applyAlignment="1">
      <alignment/>
    </xf>
    <xf numFmtId="0" fontId="17" fillId="0" borderId="0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8" fillId="0" borderId="10" xfId="65" applyFont="1" applyBorder="1">
      <alignment/>
      <protection/>
    </xf>
    <xf numFmtId="3" fontId="7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center"/>
    </xf>
    <xf numFmtId="3" fontId="74" fillId="0" borderId="11" xfId="0" applyNumberFormat="1" applyFont="1" applyBorder="1" applyAlignment="1">
      <alignment horizontal="right" vertical="center"/>
    </xf>
    <xf numFmtId="3" fontId="74" fillId="0" borderId="11" xfId="0" applyNumberFormat="1" applyFont="1" applyBorder="1" applyAlignment="1">
      <alignment vertical="center"/>
    </xf>
    <xf numFmtId="0" fontId="2" fillId="0" borderId="0" xfId="67" applyFont="1" applyBorder="1" applyAlignment="1">
      <alignment/>
      <protection/>
    </xf>
    <xf numFmtId="3" fontId="81" fillId="35" borderId="11" xfId="57" applyNumberFormat="1" applyFont="1" applyFill="1" applyBorder="1">
      <alignment/>
      <protection/>
    </xf>
    <xf numFmtId="10" fontId="82" fillId="0" borderId="11" xfId="57" applyNumberFormat="1" applyFont="1" applyFill="1" applyBorder="1">
      <alignment/>
      <protection/>
    </xf>
    <xf numFmtId="3" fontId="83" fillId="35" borderId="11" xfId="57" applyNumberFormat="1" applyFont="1" applyFill="1" applyBorder="1">
      <alignment/>
      <protection/>
    </xf>
    <xf numFmtId="10" fontId="82" fillId="0" borderId="11" xfId="57" applyNumberFormat="1" applyFont="1" applyBorder="1">
      <alignment/>
      <protection/>
    </xf>
    <xf numFmtId="10" fontId="84" fillId="0" borderId="11" xfId="57" applyNumberFormat="1" applyFont="1" applyBorder="1">
      <alignment/>
      <protection/>
    </xf>
    <xf numFmtId="3" fontId="83" fillId="0" borderId="11" xfId="57" applyNumberFormat="1" applyFont="1" applyFill="1" applyBorder="1">
      <alignment/>
      <protection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Alignment="1">
      <alignment/>
    </xf>
    <xf numFmtId="10" fontId="3" fillId="0" borderId="0" xfId="65" applyNumberFormat="1" applyFont="1" applyFill="1" applyBorder="1" applyAlignment="1">
      <alignment vertical="center"/>
      <protection/>
    </xf>
    <xf numFmtId="10" fontId="4" fillId="0" borderId="0" xfId="0" applyNumberFormat="1" applyFont="1" applyAlignment="1">
      <alignment/>
    </xf>
    <xf numFmtId="10" fontId="9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6" fillId="0" borderId="12" xfId="67" applyNumberFormat="1" applyFont="1" applyFill="1" applyBorder="1">
      <alignment/>
      <protection/>
    </xf>
    <xf numFmtId="10" fontId="7" fillId="0" borderId="13" xfId="0" applyNumberFormat="1" applyFont="1" applyFill="1" applyBorder="1" applyAlignment="1">
      <alignment/>
    </xf>
    <xf numFmtId="10" fontId="4" fillId="0" borderId="13" xfId="65" applyNumberFormat="1" applyFont="1" applyFill="1" applyBorder="1">
      <alignment/>
      <protection/>
    </xf>
    <xf numFmtId="10" fontId="4" fillId="0" borderId="12" xfId="67" applyNumberFormat="1" applyFont="1" applyFill="1" applyBorder="1">
      <alignment/>
      <protection/>
    </xf>
    <xf numFmtId="10" fontId="4" fillId="0" borderId="0" xfId="62" applyNumberFormat="1" applyFont="1" applyBorder="1" applyAlignment="1">
      <alignment horizontal="center" vertical="center" wrapText="1"/>
      <protection/>
    </xf>
    <xf numFmtId="10" fontId="7" fillId="0" borderId="0" xfId="0" applyNumberFormat="1" applyFont="1" applyBorder="1" applyAlignment="1">
      <alignment/>
    </xf>
    <xf numFmtId="10" fontId="9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9" fillId="0" borderId="0" xfId="0" applyNumberFormat="1" applyFont="1" applyAlignment="1">
      <alignment/>
    </xf>
    <xf numFmtId="3" fontId="8" fillId="0" borderId="16" xfId="57" applyNumberFormat="1" applyBorder="1" applyAlignment="1">
      <alignment horizontal="center" vertical="center" wrapText="1"/>
      <protection/>
    </xf>
    <xf numFmtId="3" fontId="17" fillId="0" borderId="20" xfId="0" applyNumberFormat="1" applyFont="1" applyFill="1" applyBorder="1" applyAlignment="1">
      <alignment horizontal="right" vertical="center"/>
    </xf>
    <xf numFmtId="3" fontId="75" fillId="0" borderId="20" xfId="0" applyNumberFormat="1" applyFont="1" applyFill="1" applyBorder="1" applyAlignment="1">
      <alignment/>
    </xf>
    <xf numFmtId="3" fontId="77" fillId="0" borderId="20" xfId="0" applyNumberFormat="1" applyFont="1" applyFill="1" applyBorder="1" applyAlignment="1">
      <alignment/>
    </xf>
    <xf numFmtId="10" fontId="74" fillId="0" borderId="0" xfId="0" applyNumberFormat="1" applyFont="1" applyAlignment="1">
      <alignment/>
    </xf>
    <xf numFmtId="10" fontId="3" fillId="0" borderId="0" xfId="65" applyNumberFormat="1" applyFont="1" applyBorder="1" applyAlignment="1">
      <alignment vertical="center"/>
      <protection/>
    </xf>
    <xf numFmtId="10" fontId="4" fillId="0" borderId="13" xfId="0" applyNumberFormat="1" applyFont="1" applyFill="1" applyBorder="1" applyAlignment="1">
      <alignment/>
    </xf>
    <xf numFmtId="10" fontId="76" fillId="0" borderId="12" xfId="0" applyNumberFormat="1" applyFont="1" applyBorder="1" applyAlignment="1">
      <alignment/>
    </xf>
    <xf numFmtId="10" fontId="4" fillId="0" borderId="0" xfId="65" applyNumberFormat="1" applyFont="1">
      <alignment/>
      <protection/>
    </xf>
    <xf numFmtId="10" fontId="4" fillId="0" borderId="13" xfId="65" applyNumberFormat="1" applyFont="1" applyBorder="1">
      <alignment/>
      <protection/>
    </xf>
    <xf numFmtId="10" fontId="74" fillId="0" borderId="12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76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65" applyNumberFormat="1" applyFont="1" applyBorder="1">
      <alignment/>
      <protection/>
    </xf>
    <xf numFmtId="10" fontId="76" fillId="0" borderId="12" xfId="0" applyNumberFormat="1" applyFont="1" applyFill="1" applyBorder="1" applyAlignment="1">
      <alignment/>
    </xf>
    <xf numFmtId="10" fontId="4" fillId="0" borderId="0" xfId="65" applyNumberFormat="1" applyFont="1" applyFill="1" applyBorder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2" fillId="0" borderId="10" xfId="67" applyNumberFormat="1" applyFill="1" applyBorder="1">
      <alignment/>
      <protection/>
    </xf>
    <xf numFmtId="10" fontId="2" fillId="0" borderId="0" xfId="67" applyNumberFormat="1" applyFill="1" applyBorder="1">
      <alignment/>
      <protection/>
    </xf>
    <xf numFmtId="10" fontId="2" fillId="0" borderId="12" xfId="67" applyNumberFormat="1" applyFill="1" applyBorder="1">
      <alignment/>
      <protection/>
    </xf>
    <xf numFmtId="10" fontId="2" fillId="0" borderId="0" xfId="67" applyNumberFormat="1" applyFill="1">
      <alignment/>
      <protection/>
    </xf>
    <xf numFmtId="10" fontId="15" fillId="0" borderId="0" xfId="67" applyNumberFormat="1" applyFont="1" applyFill="1" applyBorder="1">
      <alignment/>
      <protection/>
    </xf>
    <xf numFmtId="10" fontId="0" fillId="0" borderId="12" xfId="0" applyNumberFormat="1" applyBorder="1" applyAlignment="1">
      <alignment/>
    </xf>
    <xf numFmtId="10" fontId="2" fillId="0" borderId="12" xfId="67" applyNumberFormat="1" applyBorder="1">
      <alignment/>
      <protection/>
    </xf>
    <xf numFmtId="10" fontId="0" fillId="0" borderId="1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0" fontId="74" fillId="0" borderId="0" xfId="0" applyNumberFormat="1" applyFont="1" applyAlignment="1">
      <alignment/>
    </xf>
    <xf numFmtId="10" fontId="7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74" fillId="0" borderId="13" xfId="0" applyNumberFormat="1" applyFont="1" applyFill="1" applyBorder="1" applyAlignment="1">
      <alignment/>
    </xf>
    <xf numFmtId="10" fontId="74" fillId="0" borderId="0" xfId="0" applyNumberFormat="1" applyFont="1" applyFill="1" applyBorder="1" applyAlignment="1">
      <alignment/>
    </xf>
    <xf numFmtId="10" fontId="74" fillId="0" borderId="12" xfId="0" applyNumberFormat="1" applyFont="1" applyFill="1" applyBorder="1" applyAlignment="1">
      <alignment/>
    </xf>
    <xf numFmtId="10" fontId="74" fillId="0" borderId="0" xfId="0" applyNumberFormat="1" applyFont="1" applyAlignment="1">
      <alignment horizontal="right"/>
    </xf>
    <xf numFmtId="10" fontId="12" fillId="0" borderId="11" xfId="62" applyNumberFormat="1" applyFont="1" applyBorder="1" applyAlignment="1">
      <alignment horizontal="center" vertical="center" wrapText="1"/>
      <protection/>
    </xf>
    <xf numFmtId="10" fontId="74" fillId="0" borderId="18" xfId="0" applyNumberFormat="1" applyFont="1" applyBorder="1" applyAlignment="1">
      <alignment/>
    </xf>
    <xf numFmtId="10" fontId="74" fillId="0" borderId="20" xfId="0" applyNumberFormat="1" applyFont="1" applyBorder="1" applyAlignment="1">
      <alignment/>
    </xf>
    <xf numFmtId="10" fontId="74" fillId="0" borderId="23" xfId="0" applyNumberFormat="1" applyFont="1" applyBorder="1" applyAlignment="1">
      <alignment/>
    </xf>
    <xf numFmtId="10" fontId="6" fillId="0" borderId="23" xfId="67" applyNumberFormat="1" applyFont="1" applyBorder="1">
      <alignment/>
      <protection/>
    </xf>
    <xf numFmtId="10" fontId="76" fillId="0" borderId="22" xfId="0" applyNumberFormat="1" applyFont="1" applyBorder="1" applyAlignment="1">
      <alignment/>
    </xf>
    <xf numFmtId="10" fontId="4" fillId="0" borderId="18" xfId="0" applyNumberFormat="1" applyFont="1" applyFill="1" applyBorder="1" applyAlignment="1">
      <alignment/>
    </xf>
    <xf numFmtId="10" fontId="4" fillId="0" borderId="20" xfId="0" applyNumberFormat="1" applyFont="1" applyBorder="1" applyAlignment="1">
      <alignment/>
    </xf>
    <xf numFmtId="3" fontId="6" fillId="0" borderId="22" xfId="67" applyNumberFormat="1" applyFont="1" applyBorder="1">
      <alignment/>
      <protection/>
    </xf>
    <xf numFmtId="10" fontId="77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10" fontId="77" fillId="0" borderId="0" xfId="0" applyNumberFormat="1" applyFont="1" applyBorder="1" applyAlignment="1">
      <alignment/>
    </xf>
    <xf numFmtId="10" fontId="17" fillId="0" borderId="11" xfId="0" applyNumberFormat="1" applyFont="1" applyFill="1" applyBorder="1" applyAlignment="1">
      <alignment horizontal="right" vertical="center"/>
    </xf>
    <xf numFmtId="10" fontId="11" fillId="0" borderId="11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10" fontId="77" fillId="0" borderId="0" xfId="0" applyNumberFormat="1" applyFont="1" applyFill="1" applyAlignment="1">
      <alignment/>
    </xf>
    <xf numFmtId="3" fontId="8" fillId="0" borderId="16" xfId="57" applyNumberFormat="1" applyBorder="1" applyAlignment="1">
      <alignment vertical="center" wrapText="1"/>
      <protection/>
    </xf>
    <xf numFmtId="10" fontId="17" fillId="0" borderId="11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left"/>
    </xf>
    <xf numFmtId="0" fontId="4" fillId="0" borderId="13" xfId="65" applyFont="1" applyBorder="1" applyAlignment="1">
      <alignment horizontal="center" vertical="center" textRotation="90"/>
      <protection/>
    </xf>
    <xf numFmtId="0" fontId="4" fillId="0" borderId="14" xfId="65" applyFont="1" applyBorder="1" applyAlignment="1">
      <alignment horizontal="center" vertical="center" textRotation="90"/>
      <protection/>
    </xf>
    <xf numFmtId="0" fontId="4" fillId="0" borderId="17" xfId="65" applyFont="1" applyBorder="1" applyAlignment="1">
      <alignment horizontal="center" vertical="center" textRotation="90"/>
      <protection/>
    </xf>
    <xf numFmtId="0" fontId="4" fillId="0" borderId="21" xfId="65" applyFont="1" applyBorder="1" applyAlignment="1">
      <alignment horizontal="center" vertical="center" textRotation="90"/>
      <protection/>
    </xf>
    <xf numFmtId="0" fontId="70" fillId="0" borderId="16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3" fontId="31" fillId="0" borderId="11" xfId="62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10" fontId="31" fillId="0" borderId="11" xfId="62" applyNumberFormat="1" applyFont="1" applyBorder="1" applyAlignment="1">
      <alignment horizontal="center" vertical="center" wrapText="1"/>
      <protection/>
    </xf>
    <xf numFmtId="10" fontId="31" fillId="0" borderId="26" xfId="62" applyNumberFormat="1" applyFont="1" applyBorder="1" applyAlignment="1">
      <alignment horizontal="center" vertical="center" wrapText="1"/>
      <protection/>
    </xf>
    <xf numFmtId="10" fontId="31" fillId="0" borderId="25" xfId="62" applyNumberFormat="1" applyFont="1" applyBorder="1" applyAlignment="1">
      <alignment horizontal="center" vertical="center" wrapText="1"/>
      <protection/>
    </xf>
    <xf numFmtId="3" fontId="31" fillId="0" borderId="26" xfId="62" applyNumberFormat="1" applyFont="1" applyBorder="1" applyAlignment="1">
      <alignment horizontal="center" vertical="center" wrapText="1"/>
      <protection/>
    </xf>
    <xf numFmtId="3" fontId="31" fillId="0" borderId="25" xfId="62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textRotation="90"/>
      <protection/>
    </xf>
    <xf numFmtId="0" fontId="4" fillId="0" borderId="23" xfId="65" applyFont="1" applyBorder="1" applyAlignment="1">
      <alignment horizontal="center" vertical="center" textRotation="90"/>
      <protection/>
    </xf>
    <xf numFmtId="0" fontId="74" fillId="0" borderId="0" xfId="0" applyFont="1" applyAlignment="1">
      <alignment horizontal="center"/>
    </xf>
    <xf numFmtId="0" fontId="4" fillId="0" borderId="13" xfId="65" applyFont="1" applyFill="1" applyBorder="1" applyAlignment="1">
      <alignment horizontal="center" vertical="center" textRotation="90"/>
      <protection/>
    </xf>
    <xf numFmtId="0" fontId="4" fillId="0" borderId="14" xfId="65" applyFont="1" applyFill="1" applyBorder="1" applyAlignment="1">
      <alignment horizontal="center" vertical="center" textRotation="90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76" fillId="0" borderId="16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4" fillId="0" borderId="17" xfId="65" applyFont="1" applyFill="1" applyBorder="1" applyAlignment="1">
      <alignment horizontal="center" vertical="center" textRotation="90"/>
      <protection/>
    </xf>
    <xf numFmtId="0" fontId="4" fillId="0" borderId="21" xfId="65" applyFont="1" applyFill="1" applyBorder="1" applyAlignment="1">
      <alignment horizontal="center" vertical="center" textRotation="90"/>
      <protection/>
    </xf>
    <xf numFmtId="0" fontId="15" fillId="0" borderId="10" xfId="64" applyFont="1" applyBorder="1" applyAlignment="1">
      <alignment horizontal="center" vertical="center" wrapText="1"/>
      <protection/>
    </xf>
    <xf numFmtId="0" fontId="24" fillId="0" borderId="33" xfId="57" applyFont="1" applyBorder="1" applyAlignment="1">
      <alignment horizontal="left" vertical="top" wrapText="1"/>
      <protection/>
    </xf>
    <xf numFmtId="0" fontId="24" fillId="0" borderId="38" xfId="57" applyFont="1" applyBorder="1" applyAlignment="1">
      <alignment horizontal="left" vertical="top" wrapText="1"/>
      <protection/>
    </xf>
    <xf numFmtId="0" fontId="19" fillId="0" borderId="33" xfId="57" applyFont="1" applyBorder="1" applyAlignment="1">
      <alignment horizontal="left" vertical="top" wrapText="1"/>
      <protection/>
    </xf>
    <xf numFmtId="0" fontId="19" fillId="0" borderId="38" xfId="57" applyFont="1" applyBorder="1" applyAlignment="1">
      <alignment horizontal="left" vertical="top" wrapText="1"/>
      <protection/>
    </xf>
    <xf numFmtId="0" fontId="19" fillId="0" borderId="33" xfId="57" applyFont="1" applyBorder="1" applyAlignment="1">
      <alignment horizontal="left" vertical="top" wrapText="1"/>
      <protection/>
    </xf>
    <xf numFmtId="0" fontId="19" fillId="0" borderId="38" xfId="57" applyFont="1" applyBorder="1" applyAlignment="1">
      <alignment horizontal="left" vertical="top" wrapText="1"/>
      <protection/>
    </xf>
    <xf numFmtId="0" fontId="18" fillId="0" borderId="16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 vertical="center"/>
      <protection/>
    </xf>
    <xf numFmtId="0" fontId="2" fillId="0" borderId="0" xfId="65" applyFont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 vertical="top"/>
      <protection/>
    </xf>
    <xf numFmtId="0" fontId="24" fillId="0" borderId="37" xfId="57" applyFont="1" applyBorder="1" applyAlignment="1">
      <alignment horizontal="left" vertical="top" wrapText="1"/>
      <protection/>
    </xf>
    <xf numFmtId="0" fontId="24" fillId="0" borderId="42" xfId="57" applyFont="1" applyBorder="1" applyAlignment="1">
      <alignment horizontal="left" vertical="top" wrapText="1"/>
      <protection/>
    </xf>
    <xf numFmtId="0" fontId="4" fillId="0" borderId="36" xfId="65" applyFont="1" applyBorder="1" applyAlignment="1">
      <alignment horizontal="center" vertical="center" textRotation="90"/>
      <protection/>
    </xf>
    <xf numFmtId="0" fontId="4" fillId="0" borderId="15" xfId="65" applyFont="1" applyBorder="1" applyAlignment="1">
      <alignment horizontal="center" vertical="center" textRotation="90"/>
      <protection/>
    </xf>
    <xf numFmtId="0" fontId="4" fillId="0" borderId="31" xfId="65" applyFont="1" applyBorder="1" applyAlignment="1">
      <alignment horizontal="center" vertical="center" textRotation="90"/>
      <protection/>
    </xf>
    <xf numFmtId="0" fontId="4" fillId="0" borderId="37" xfId="65" applyFont="1" applyBorder="1" applyAlignment="1">
      <alignment horizontal="center" vertical="center" textRotation="90"/>
      <protection/>
    </xf>
    <xf numFmtId="0" fontId="4" fillId="0" borderId="36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43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8" fillId="0" borderId="16" xfId="57" applyFont="1" applyBorder="1" applyAlignment="1">
      <alignment horizontal="left"/>
      <protection/>
    </xf>
    <xf numFmtId="0" fontId="8" fillId="0" borderId="12" xfId="57" applyFont="1" applyBorder="1" applyAlignment="1">
      <alignment horizontal="left"/>
      <protection/>
    </xf>
    <xf numFmtId="0" fontId="8" fillId="0" borderId="17" xfId="57" applyFont="1" applyBorder="1" applyAlignment="1">
      <alignment horizontal="left"/>
      <protection/>
    </xf>
    <xf numFmtId="0" fontId="8" fillId="0" borderId="13" xfId="57" applyFont="1" applyBorder="1" applyAlignment="1">
      <alignment horizontal="left"/>
      <protection/>
    </xf>
    <xf numFmtId="0" fontId="8" fillId="0" borderId="43" xfId="57" applyFont="1" applyBorder="1" applyAlignment="1">
      <alignment horizontal="left"/>
      <protection/>
    </xf>
    <xf numFmtId="0" fontId="8" fillId="0" borderId="19" xfId="57" applyBorder="1" applyAlignment="1">
      <alignment horizontal="center"/>
      <protection/>
    </xf>
    <xf numFmtId="0" fontId="8" fillId="0" borderId="0" xfId="57" applyBorder="1" applyAlignment="1">
      <alignment horizontal="center"/>
      <protection/>
    </xf>
    <xf numFmtId="0" fontId="8" fillId="0" borderId="0" xfId="57" applyAlignment="1">
      <alignment horizontal="left" vertical="top" wrapText="1"/>
      <protection/>
    </xf>
    <xf numFmtId="0" fontId="8" fillId="0" borderId="0" xfId="57" applyAlignment="1">
      <alignment horizontal="justify" vertical="top" wrapText="1"/>
      <protection/>
    </xf>
    <xf numFmtId="0" fontId="20" fillId="0" borderId="0" xfId="57" applyFont="1" applyBorder="1" applyAlignment="1">
      <alignment horizontal="right"/>
      <protection/>
    </xf>
    <xf numFmtId="0" fontId="26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30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4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37" xfId="57" applyFont="1" applyFill="1" applyBorder="1" applyAlignment="1">
      <alignment horizontal="center" vertical="center" wrapText="1"/>
      <protection/>
    </xf>
    <xf numFmtId="0" fontId="4" fillId="0" borderId="35" xfId="57" applyFont="1" applyFill="1" applyBorder="1" applyAlignment="1">
      <alignment horizontal="center" vertical="center" wrapText="1"/>
      <protection/>
    </xf>
    <xf numFmtId="0" fontId="4" fillId="0" borderId="42" xfId="57" applyFont="1" applyFill="1" applyBorder="1" applyAlignment="1">
      <alignment horizontal="center" vertical="center" wrapText="1"/>
      <protection/>
    </xf>
    <xf numFmtId="0" fontId="8" fillId="0" borderId="11" xfId="57" applyBorder="1" applyAlignment="1">
      <alignment horizontal="justify" vertical="center" wrapText="1"/>
      <protection/>
    </xf>
    <xf numFmtId="0" fontId="0" fillId="0" borderId="11" xfId="0" applyBorder="1" applyAlignment="1">
      <alignment/>
    </xf>
    <xf numFmtId="0" fontId="16" fillId="0" borderId="16" xfId="57" applyFont="1" applyBorder="1" applyAlignment="1">
      <alignment horizontal="justify" vertical="center" wrapText="1"/>
      <protection/>
    </xf>
    <xf numFmtId="0" fontId="70" fillId="0" borderId="12" xfId="0" applyFont="1" applyBorder="1" applyAlignment="1">
      <alignment/>
    </xf>
    <xf numFmtId="3" fontId="8" fillId="0" borderId="11" xfId="57" applyNumberFormat="1" applyBorder="1" applyAlignment="1">
      <alignment horizontal="center" vertical="center" wrapText="1"/>
      <protection/>
    </xf>
    <xf numFmtId="0" fontId="8" fillId="0" borderId="26" xfId="57" applyBorder="1" applyAlignment="1">
      <alignment horizontal="center" vertical="center"/>
      <protection/>
    </xf>
    <xf numFmtId="0" fontId="8" fillId="0" borderId="25" xfId="57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 2" xfId="57"/>
    <cellStyle name="Normál 3" xfId="58"/>
    <cellStyle name="Normál 4" xfId="59"/>
    <cellStyle name="Normál 7" xfId="60"/>
    <cellStyle name="Normál_2010. évi költségvetési beszámoló munkaanyag 2" xfId="61"/>
    <cellStyle name="Normál_kis bevétel" xfId="62"/>
    <cellStyle name="Normal_KTRSZJ" xfId="63"/>
    <cellStyle name="Normál_létszám" xfId="64"/>
    <cellStyle name="Normál_Munka1" xfId="65"/>
    <cellStyle name="Normál_Munka7" xfId="66"/>
    <cellStyle name="Normál_nagy kiadás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4">
    <dxf>
      <font>
        <color theme="2"/>
      </font>
    </dxf>
    <dxf>
      <font>
        <color theme="0"/>
      </font>
    </dxf>
    <dxf>
      <font>
        <color theme="0"/>
      </font>
      <border/>
    </dxf>
    <dxf>
      <font>
        <color theme="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_&#233;vi_ktgv_&#214;NK_b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_&#233;vi_ktgv_PH_b_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_&#233;vi_ktgv_OVI_b_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_&#233;vi_ktgv_HUM_b_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_&#233;vi_ktgv_OPS_b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K"/>
      <sheetName val="SZB"/>
    </sheetNames>
    <sheetDataSet>
      <sheetData sheetId="0">
        <row r="1">
          <cell r="B1" t="str">
            <v>2019.</v>
          </cell>
        </row>
        <row r="2">
          <cell r="B2" t="str">
            <v>Eredeti ei.</v>
          </cell>
        </row>
        <row r="4">
          <cell r="B4" t="str">
            <v>2019. évi zárszámadás</v>
          </cell>
        </row>
        <row r="7">
          <cell r="B7">
            <v>2019</v>
          </cell>
        </row>
      </sheetData>
      <sheetData sheetId="1">
        <row r="2">
          <cell r="C2">
            <v>0</v>
          </cell>
          <cell r="F2">
            <v>0</v>
          </cell>
        </row>
      </sheetData>
      <sheetData sheetId="2">
        <row r="1">
          <cell r="G1" t="str">
            <v>Rovatkód</v>
          </cell>
          <cell r="J1" t="str">
            <v>Előző időszak</v>
          </cell>
          <cell r="K1" t="str">
            <v>Tárgyidőszak</v>
          </cell>
        </row>
        <row r="2">
          <cell r="G2" t="str">
            <v>K513.11</v>
          </cell>
          <cell r="J2">
            <v>4000000</v>
          </cell>
          <cell r="K2">
            <v>100657473</v>
          </cell>
        </row>
        <row r="3">
          <cell r="G3" t="str">
            <v>K513.111</v>
          </cell>
          <cell r="J3">
            <v>201032</v>
          </cell>
          <cell r="K3">
            <v>201032</v>
          </cell>
        </row>
        <row r="4">
          <cell r="G4" t="str">
            <v>K513.112</v>
          </cell>
          <cell r="J4">
            <v>0</v>
          </cell>
          <cell r="K4">
            <v>13570000</v>
          </cell>
        </row>
        <row r="5">
          <cell r="G5" t="str">
            <v>K513.12</v>
          </cell>
          <cell r="J5">
            <v>3394793</v>
          </cell>
          <cell r="K5">
            <v>0</v>
          </cell>
        </row>
        <row r="6">
          <cell r="G6" t="str">
            <v>K513.14</v>
          </cell>
          <cell r="J6">
            <v>225000</v>
          </cell>
          <cell r="K6">
            <v>0</v>
          </cell>
        </row>
        <row r="7">
          <cell r="G7" t="str">
            <v>K513.15</v>
          </cell>
          <cell r="J7">
            <v>0</v>
          </cell>
          <cell r="K7">
            <v>18000000</v>
          </cell>
        </row>
        <row r="8">
          <cell r="G8" t="str">
            <v>K513.17</v>
          </cell>
          <cell r="J8">
            <v>1440000</v>
          </cell>
          <cell r="K8">
            <v>0</v>
          </cell>
        </row>
        <row r="9">
          <cell r="G9" t="str">
            <v>K513.18</v>
          </cell>
          <cell r="J9">
            <v>1080000</v>
          </cell>
          <cell r="K9">
            <v>0</v>
          </cell>
        </row>
        <row r="10">
          <cell r="G10" t="str">
            <v>K513.19</v>
          </cell>
          <cell r="J10">
            <v>0</v>
          </cell>
          <cell r="K10">
            <v>62200</v>
          </cell>
        </row>
        <row r="11">
          <cell r="G11" t="str">
            <v>K513.21</v>
          </cell>
          <cell r="J11">
            <v>2000000</v>
          </cell>
          <cell r="K11">
            <v>21170026</v>
          </cell>
        </row>
        <row r="12">
          <cell r="G12" t="str">
            <v>K513.210</v>
          </cell>
          <cell r="J12">
            <v>0</v>
          </cell>
          <cell r="K12">
            <v>99575400</v>
          </cell>
        </row>
        <row r="13">
          <cell r="G13" t="str">
            <v>K513.211</v>
          </cell>
          <cell r="J13">
            <v>0</v>
          </cell>
          <cell r="K13">
            <v>36574803</v>
          </cell>
        </row>
        <row r="14">
          <cell r="G14" t="str">
            <v>K513.212</v>
          </cell>
          <cell r="J14">
            <v>1257080</v>
          </cell>
          <cell r="K14">
            <v>1257080</v>
          </cell>
        </row>
        <row r="15">
          <cell r="G15" t="str">
            <v>K513.214</v>
          </cell>
          <cell r="J15">
            <v>20926026</v>
          </cell>
          <cell r="K15">
            <v>0</v>
          </cell>
        </row>
        <row r="16">
          <cell r="G16" t="str">
            <v>K513.22</v>
          </cell>
          <cell r="J16">
            <v>5000000</v>
          </cell>
          <cell r="K16">
            <v>0</v>
          </cell>
        </row>
        <row r="17">
          <cell r="G17" t="str">
            <v>K513.23</v>
          </cell>
          <cell r="J17">
            <v>2000000</v>
          </cell>
          <cell r="K17">
            <v>0</v>
          </cell>
        </row>
        <row r="18">
          <cell r="G18" t="str">
            <v>K513.25</v>
          </cell>
          <cell r="J18">
            <v>2000000</v>
          </cell>
          <cell r="K18">
            <v>2000000</v>
          </cell>
        </row>
        <row r="19">
          <cell r="G19" t="str">
            <v>K513.26</v>
          </cell>
          <cell r="J19">
            <v>1300000</v>
          </cell>
          <cell r="K19">
            <v>0</v>
          </cell>
        </row>
        <row r="20">
          <cell r="G20" t="str">
            <v>K513.27</v>
          </cell>
          <cell r="J20">
            <v>17720367</v>
          </cell>
          <cell r="K20">
            <v>17720367</v>
          </cell>
        </row>
      </sheetData>
      <sheetData sheetId="3">
        <row r="1">
          <cell r="A1" t="str">
            <v>Intézmény azonosítója</v>
          </cell>
          <cell r="G1" t="str">
            <v>Kiemelt előirányzat rovatkódja</v>
          </cell>
          <cell r="I1" t="str">
            <v>Előző időszak</v>
          </cell>
          <cell r="J1" t="str">
            <v>Módosított</v>
          </cell>
          <cell r="K1" t="str">
            <v>SumOfÁllamigazgatási feladat</v>
          </cell>
          <cell r="L1" t="str">
            <v>SumOfKötelező feladat</v>
          </cell>
          <cell r="M1" t="str">
            <v>SumOfÖnként vállalt feladat</v>
          </cell>
        </row>
        <row r="2">
          <cell r="A2">
            <v>1</v>
          </cell>
          <cell r="G2" t="str">
            <v>B1</v>
          </cell>
          <cell r="I2">
            <v>1052651395</v>
          </cell>
          <cell r="J2">
            <v>1169574827</v>
          </cell>
          <cell r="K2">
            <v>0</v>
          </cell>
          <cell r="L2">
            <v>706998234</v>
          </cell>
          <cell r="M2">
            <v>462576593</v>
          </cell>
        </row>
        <row r="3">
          <cell r="A3">
            <v>1</v>
          </cell>
          <cell r="G3" t="str">
            <v>B3</v>
          </cell>
          <cell r="I3">
            <v>302140000</v>
          </cell>
          <cell r="J3">
            <v>370704608</v>
          </cell>
          <cell r="K3">
            <v>0</v>
          </cell>
          <cell r="L3">
            <v>294131804</v>
          </cell>
          <cell r="M3">
            <v>76572804</v>
          </cell>
        </row>
        <row r="4">
          <cell r="A4">
            <v>1</v>
          </cell>
          <cell r="G4" t="str">
            <v>B4</v>
          </cell>
          <cell r="I4">
            <v>141262728</v>
          </cell>
          <cell r="J4">
            <v>170373690</v>
          </cell>
          <cell r="K4">
            <v>0</v>
          </cell>
          <cell r="L4">
            <v>117857140</v>
          </cell>
          <cell r="M4">
            <v>52516550</v>
          </cell>
        </row>
        <row r="5">
          <cell r="A5">
            <v>1</v>
          </cell>
          <cell r="G5" t="str">
            <v>B6</v>
          </cell>
          <cell r="I5">
            <v>810000</v>
          </cell>
          <cell r="J5">
            <v>810000</v>
          </cell>
          <cell r="K5">
            <v>0</v>
          </cell>
          <cell r="L5">
            <v>750000</v>
          </cell>
          <cell r="M5">
            <v>60000</v>
          </cell>
        </row>
        <row r="6">
          <cell r="A6">
            <v>1</v>
          </cell>
          <cell r="G6" t="str">
            <v>B2</v>
          </cell>
          <cell r="I6">
            <v>107919521</v>
          </cell>
          <cell r="J6">
            <v>134259705</v>
          </cell>
          <cell r="K6">
            <v>0</v>
          </cell>
          <cell r="L6">
            <v>117636124</v>
          </cell>
          <cell r="M6">
            <v>16623581</v>
          </cell>
        </row>
        <row r="7">
          <cell r="A7">
            <v>1</v>
          </cell>
          <cell r="G7" t="str">
            <v>B5</v>
          </cell>
          <cell r="I7">
            <v>177000000</v>
          </cell>
          <cell r="J7">
            <v>233986000</v>
          </cell>
          <cell r="K7">
            <v>0</v>
          </cell>
          <cell r="L7">
            <v>36000</v>
          </cell>
          <cell r="M7">
            <v>233950000</v>
          </cell>
        </row>
        <row r="8">
          <cell r="A8">
            <v>1</v>
          </cell>
          <cell r="G8" t="str">
            <v>B7</v>
          </cell>
          <cell r="I8">
            <v>0</v>
          </cell>
          <cell r="J8">
            <v>26087895</v>
          </cell>
          <cell r="K8">
            <v>0</v>
          </cell>
          <cell r="L8">
            <v>26087895</v>
          </cell>
          <cell r="M8">
            <v>0</v>
          </cell>
        </row>
        <row r="9">
          <cell r="A9">
            <v>1</v>
          </cell>
          <cell r="G9" t="str">
            <v>B81</v>
          </cell>
          <cell r="I9">
            <v>1016973569</v>
          </cell>
          <cell r="J9">
            <v>1196583836</v>
          </cell>
          <cell r="K9">
            <v>0</v>
          </cell>
          <cell r="L9">
            <v>922673372</v>
          </cell>
          <cell r="M9">
            <v>273910464</v>
          </cell>
        </row>
        <row r="10">
          <cell r="A10">
            <v>1</v>
          </cell>
          <cell r="G10" t="str">
            <v>K1</v>
          </cell>
          <cell r="I10">
            <v>213932063</v>
          </cell>
          <cell r="J10">
            <v>237822647</v>
          </cell>
          <cell r="K10">
            <v>0</v>
          </cell>
          <cell r="L10">
            <v>92867533</v>
          </cell>
          <cell r="M10">
            <v>144955114</v>
          </cell>
        </row>
        <row r="11">
          <cell r="A11">
            <v>1</v>
          </cell>
          <cell r="G11" t="str">
            <v>K2</v>
          </cell>
          <cell r="I11">
            <v>35938788</v>
          </cell>
          <cell r="J11">
            <v>40354874</v>
          </cell>
          <cell r="K11">
            <v>0</v>
          </cell>
          <cell r="L11">
            <v>15629056</v>
          </cell>
          <cell r="M11">
            <v>24725818</v>
          </cell>
        </row>
        <row r="12">
          <cell r="A12">
            <v>1</v>
          </cell>
          <cell r="G12" t="str">
            <v>K3</v>
          </cell>
          <cell r="I12">
            <v>520022800</v>
          </cell>
          <cell r="J12">
            <v>552499029</v>
          </cell>
          <cell r="K12">
            <v>0</v>
          </cell>
          <cell r="L12">
            <v>355568031</v>
          </cell>
          <cell r="M12">
            <v>196930998</v>
          </cell>
        </row>
        <row r="13">
          <cell r="A13">
            <v>1</v>
          </cell>
          <cell r="G13" t="str">
            <v>K4</v>
          </cell>
          <cell r="I13">
            <v>44612500</v>
          </cell>
          <cell r="J13">
            <v>42437500</v>
          </cell>
          <cell r="K13">
            <v>0</v>
          </cell>
          <cell r="L13">
            <v>0</v>
          </cell>
          <cell r="M13">
            <v>42437500</v>
          </cell>
        </row>
        <row r="14">
          <cell r="A14">
            <v>1</v>
          </cell>
          <cell r="G14" t="str">
            <v>K5</v>
          </cell>
          <cell r="I14">
            <v>114001971</v>
          </cell>
          <cell r="J14">
            <v>398874111</v>
          </cell>
          <cell r="K14">
            <v>0</v>
          </cell>
          <cell r="L14">
            <v>381577544</v>
          </cell>
          <cell r="M14">
            <v>17296567</v>
          </cell>
        </row>
        <row r="15">
          <cell r="A15">
            <v>1</v>
          </cell>
          <cell r="G15" t="str">
            <v>K6</v>
          </cell>
          <cell r="I15">
            <v>786247746</v>
          </cell>
          <cell r="J15">
            <v>871711543</v>
          </cell>
          <cell r="K15">
            <v>0</v>
          </cell>
          <cell r="L15">
            <v>387116871</v>
          </cell>
          <cell r="M15">
            <v>484594672</v>
          </cell>
        </row>
        <row r="16">
          <cell r="A16">
            <v>1</v>
          </cell>
          <cell r="G16" t="str">
            <v>K7</v>
          </cell>
          <cell r="I16">
            <v>218072983</v>
          </cell>
          <cell r="J16">
            <v>248171078</v>
          </cell>
          <cell r="K16">
            <v>0</v>
          </cell>
          <cell r="L16">
            <v>200149068</v>
          </cell>
          <cell r="M16">
            <v>48022010</v>
          </cell>
        </row>
        <row r="17">
          <cell r="A17">
            <v>1</v>
          </cell>
          <cell r="G17" t="str">
            <v>K8</v>
          </cell>
          <cell r="I17">
            <v>0</v>
          </cell>
          <cell r="J17">
            <v>1300000</v>
          </cell>
          <cell r="K17">
            <v>0</v>
          </cell>
          <cell r="L17">
            <v>0</v>
          </cell>
          <cell r="M17">
            <v>1300000</v>
          </cell>
        </row>
        <row r="18">
          <cell r="A18">
            <v>1</v>
          </cell>
          <cell r="G18" t="str">
            <v>K91</v>
          </cell>
          <cell r="I18">
            <v>865928362</v>
          </cell>
          <cell r="J18">
            <v>909209779</v>
          </cell>
          <cell r="K18">
            <v>0</v>
          </cell>
          <cell r="L18">
            <v>753262466</v>
          </cell>
          <cell r="M18">
            <v>155947313</v>
          </cell>
        </row>
        <row r="19">
          <cell r="A19">
            <v>2</v>
          </cell>
          <cell r="G19" t="str">
            <v>B1</v>
          </cell>
          <cell r="I19">
            <v>6184850</v>
          </cell>
          <cell r="J19">
            <v>14863770</v>
          </cell>
          <cell r="K19">
            <v>0</v>
          </cell>
          <cell r="L19">
            <v>14863770</v>
          </cell>
          <cell r="M19">
            <v>0</v>
          </cell>
        </row>
        <row r="20">
          <cell r="A20">
            <v>2</v>
          </cell>
          <cell r="G20" t="str">
            <v>B3</v>
          </cell>
          <cell r="I20">
            <v>350000</v>
          </cell>
          <cell r="J20">
            <v>30000</v>
          </cell>
          <cell r="K20">
            <v>0</v>
          </cell>
          <cell r="L20">
            <v>30000</v>
          </cell>
          <cell r="M20">
            <v>0</v>
          </cell>
        </row>
        <row r="21">
          <cell r="A21">
            <v>2</v>
          </cell>
          <cell r="G21" t="str">
            <v>B4</v>
          </cell>
          <cell r="I21">
            <v>2140000</v>
          </cell>
          <cell r="J21">
            <v>3017459</v>
          </cell>
          <cell r="K21">
            <v>0</v>
          </cell>
          <cell r="L21">
            <v>3017459</v>
          </cell>
          <cell r="M21">
            <v>0</v>
          </cell>
        </row>
        <row r="22">
          <cell r="A22">
            <v>2</v>
          </cell>
          <cell r="G22" t="str">
            <v>B5</v>
          </cell>
          <cell r="I22">
            <v>0</v>
          </cell>
          <cell r="J22">
            <v>1033551</v>
          </cell>
          <cell r="K22">
            <v>0</v>
          </cell>
          <cell r="L22">
            <v>1033551</v>
          </cell>
          <cell r="M22">
            <v>0</v>
          </cell>
        </row>
        <row r="23">
          <cell r="A23">
            <v>2</v>
          </cell>
          <cell r="G23" t="str">
            <v>B81</v>
          </cell>
          <cell r="I23">
            <v>238060331</v>
          </cell>
          <cell r="J23">
            <v>255837778</v>
          </cell>
          <cell r="K23">
            <v>0</v>
          </cell>
          <cell r="L23">
            <v>255837778</v>
          </cell>
          <cell r="M23">
            <v>0</v>
          </cell>
        </row>
        <row r="24">
          <cell r="A24">
            <v>2</v>
          </cell>
          <cell r="G24" t="str">
            <v>K1</v>
          </cell>
          <cell r="I24">
            <v>166196936</v>
          </cell>
          <cell r="J24">
            <v>180942606</v>
          </cell>
          <cell r="K24">
            <v>0</v>
          </cell>
          <cell r="L24">
            <v>180942606</v>
          </cell>
          <cell r="M24">
            <v>0</v>
          </cell>
        </row>
        <row r="25">
          <cell r="A25">
            <v>2</v>
          </cell>
          <cell r="G25" t="str">
            <v>K2</v>
          </cell>
          <cell r="I25">
            <v>35426916</v>
          </cell>
          <cell r="J25">
            <v>38508543</v>
          </cell>
          <cell r="K25">
            <v>0</v>
          </cell>
          <cell r="L25">
            <v>38508543</v>
          </cell>
          <cell r="M25">
            <v>0</v>
          </cell>
        </row>
        <row r="26">
          <cell r="A26">
            <v>2</v>
          </cell>
          <cell r="G26" t="str">
            <v>K3</v>
          </cell>
          <cell r="I26">
            <v>44611329</v>
          </cell>
          <cell r="J26">
            <v>47399068</v>
          </cell>
          <cell r="K26">
            <v>0</v>
          </cell>
          <cell r="L26">
            <v>47399068</v>
          </cell>
          <cell r="M26">
            <v>0</v>
          </cell>
        </row>
        <row r="27">
          <cell r="A27">
            <v>2</v>
          </cell>
          <cell r="G27" t="str">
            <v>K5</v>
          </cell>
          <cell r="I27">
            <v>0</v>
          </cell>
          <cell r="J27">
            <v>124341</v>
          </cell>
          <cell r="K27">
            <v>0</v>
          </cell>
          <cell r="L27">
            <v>124341</v>
          </cell>
          <cell r="M27">
            <v>0</v>
          </cell>
        </row>
        <row r="28">
          <cell r="A28">
            <v>2</v>
          </cell>
          <cell r="G28" t="str">
            <v>K6</v>
          </cell>
          <cell r="I28">
            <v>500000</v>
          </cell>
          <cell r="J28">
            <v>7808000</v>
          </cell>
          <cell r="K28">
            <v>0</v>
          </cell>
          <cell r="L28">
            <v>7808000</v>
          </cell>
          <cell r="M28">
            <v>0</v>
          </cell>
        </row>
        <row r="29">
          <cell r="A29">
            <v>3</v>
          </cell>
          <cell r="G29" t="str">
            <v>B1</v>
          </cell>
          <cell r="I29">
            <v>10982068</v>
          </cell>
          <cell r="J29">
            <v>13282806</v>
          </cell>
          <cell r="K29">
            <v>0</v>
          </cell>
          <cell r="L29">
            <v>13282806</v>
          </cell>
          <cell r="M29">
            <v>0</v>
          </cell>
        </row>
        <row r="30">
          <cell r="A30">
            <v>3</v>
          </cell>
          <cell r="G30" t="str">
            <v>B4</v>
          </cell>
          <cell r="I30">
            <v>1027725</v>
          </cell>
          <cell r="J30">
            <v>1698079</v>
          </cell>
          <cell r="K30">
            <v>0</v>
          </cell>
          <cell r="L30">
            <v>1698079</v>
          </cell>
          <cell r="M30">
            <v>0</v>
          </cell>
        </row>
        <row r="31">
          <cell r="A31">
            <v>3</v>
          </cell>
          <cell r="G31" t="str">
            <v>B81</v>
          </cell>
          <cell r="I31">
            <v>202958006</v>
          </cell>
          <cell r="J31">
            <v>211618865</v>
          </cell>
          <cell r="K31">
            <v>0</v>
          </cell>
          <cell r="L31">
            <v>211618865</v>
          </cell>
          <cell r="M31">
            <v>0</v>
          </cell>
        </row>
        <row r="32">
          <cell r="A32">
            <v>3</v>
          </cell>
          <cell r="G32" t="str">
            <v>K1</v>
          </cell>
          <cell r="I32">
            <v>144262249</v>
          </cell>
          <cell r="J32">
            <v>148699495</v>
          </cell>
          <cell r="K32">
            <v>0</v>
          </cell>
          <cell r="L32">
            <v>148699495</v>
          </cell>
          <cell r="M32">
            <v>0</v>
          </cell>
        </row>
        <row r="33">
          <cell r="A33">
            <v>3</v>
          </cell>
          <cell r="G33" t="str">
            <v>K2</v>
          </cell>
          <cell r="I33">
            <v>27458744</v>
          </cell>
          <cell r="J33">
            <v>28246429</v>
          </cell>
          <cell r="K33">
            <v>0</v>
          </cell>
          <cell r="L33">
            <v>28246429</v>
          </cell>
          <cell r="M33">
            <v>0</v>
          </cell>
        </row>
        <row r="34">
          <cell r="A34">
            <v>3</v>
          </cell>
          <cell r="G34" t="str">
            <v>K3</v>
          </cell>
          <cell r="I34">
            <v>42746806</v>
          </cell>
          <cell r="J34">
            <v>45513826</v>
          </cell>
          <cell r="K34">
            <v>0</v>
          </cell>
          <cell r="L34">
            <v>45513826</v>
          </cell>
          <cell r="M34">
            <v>0</v>
          </cell>
        </row>
        <row r="35">
          <cell r="A35">
            <v>3</v>
          </cell>
          <cell r="G35" t="str">
            <v>K6</v>
          </cell>
          <cell r="I35">
            <v>500000</v>
          </cell>
          <cell r="J35">
            <v>1230000</v>
          </cell>
          <cell r="K35">
            <v>0</v>
          </cell>
          <cell r="L35">
            <v>1230000</v>
          </cell>
          <cell r="M35">
            <v>0</v>
          </cell>
        </row>
        <row r="36">
          <cell r="A36">
            <v>3</v>
          </cell>
          <cell r="G36" t="str">
            <v>K7</v>
          </cell>
          <cell r="I36">
            <v>0</v>
          </cell>
          <cell r="J36">
            <v>2910000</v>
          </cell>
          <cell r="K36">
            <v>0</v>
          </cell>
          <cell r="L36">
            <v>2910000</v>
          </cell>
          <cell r="M36">
            <v>0</v>
          </cell>
        </row>
        <row r="37">
          <cell r="A37">
            <v>5</v>
          </cell>
          <cell r="G37" t="str">
            <v>B1</v>
          </cell>
          <cell r="I37">
            <v>57759117</v>
          </cell>
          <cell r="J37">
            <v>55118402</v>
          </cell>
          <cell r="K37">
            <v>0</v>
          </cell>
          <cell r="L37">
            <v>44201764</v>
          </cell>
          <cell r="M37">
            <v>10916638</v>
          </cell>
        </row>
        <row r="38">
          <cell r="A38">
            <v>5</v>
          </cell>
          <cell r="G38" t="str">
            <v>B4</v>
          </cell>
          <cell r="I38">
            <v>261684454</v>
          </cell>
          <cell r="J38">
            <v>282253785</v>
          </cell>
          <cell r="K38">
            <v>0</v>
          </cell>
          <cell r="L38">
            <v>17034894</v>
          </cell>
          <cell r="M38">
            <v>265218891</v>
          </cell>
        </row>
        <row r="39">
          <cell r="A39">
            <v>5</v>
          </cell>
          <cell r="G39" t="str">
            <v>B6</v>
          </cell>
          <cell r="I39">
            <v>0</v>
          </cell>
          <cell r="J39">
            <v>329260</v>
          </cell>
          <cell r="K39">
            <v>0</v>
          </cell>
          <cell r="L39">
            <v>0</v>
          </cell>
          <cell r="M39">
            <v>329260</v>
          </cell>
        </row>
        <row r="40">
          <cell r="A40">
            <v>5</v>
          </cell>
          <cell r="G40" t="str">
            <v>B81</v>
          </cell>
          <cell r="I40">
            <v>309669599</v>
          </cell>
          <cell r="J40">
            <v>366615399</v>
          </cell>
          <cell r="K40">
            <v>0</v>
          </cell>
          <cell r="L40">
            <v>213207380</v>
          </cell>
          <cell r="M40">
            <v>153408019</v>
          </cell>
        </row>
        <row r="41">
          <cell r="A41">
            <v>5</v>
          </cell>
          <cell r="G41" t="str">
            <v>K1</v>
          </cell>
          <cell r="I41">
            <v>329803972</v>
          </cell>
          <cell r="J41">
            <v>358027047</v>
          </cell>
          <cell r="K41">
            <v>0</v>
          </cell>
          <cell r="L41">
            <v>156785625</v>
          </cell>
          <cell r="M41">
            <v>201241422</v>
          </cell>
        </row>
        <row r="42">
          <cell r="A42">
            <v>5</v>
          </cell>
          <cell r="G42" t="str">
            <v>K2</v>
          </cell>
          <cell r="I42">
            <v>63964495</v>
          </cell>
          <cell r="J42">
            <v>68728669</v>
          </cell>
          <cell r="K42">
            <v>0</v>
          </cell>
          <cell r="L42">
            <v>27619896</v>
          </cell>
          <cell r="M42">
            <v>41108773</v>
          </cell>
        </row>
        <row r="43">
          <cell r="A43">
            <v>5</v>
          </cell>
          <cell r="G43" t="str">
            <v>K3</v>
          </cell>
          <cell r="I43">
            <v>232786074</v>
          </cell>
          <cell r="J43">
            <v>256581646</v>
          </cell>
          <cell r="K43">
            <v>0</v>
          </cell>
          <cell r="L43">
            <v>83974176</v>
          </cell>
          <cell r="M43">
            <v>172607470</v>
          </cell>
        </row>
        <row r="44">
          <cell r="A44">
            <v>5</v>
          </cell>
          <cell r="G44" t="str">
            <v>K6</v>
          </cell>
          <cell r="I44">
            <v>1780000</v>
          </cell>
          <cell r="J44">
            <v>20366390</v>
          </cell>
          <cell r="K44">
            <v>0</v>
          </cell>
          <cell r="L44">
            <v>6064341</v>
          </cell>
          <cell r="M44">
            <v>14302049</v>
          </cell>
        </row>
        <row r="45">
          <cell r="A45">
            <v>5</v>
          </cell>
          <cell r="G45" t="str">
            <v>K7</v>
          </cell>
          <cell r="I45">
            <v>778629</v>
          </cell>
          <cell r="J45">
            <v>613094</v>
          </cell>
          <cell r="K45">
            <v>0</v>
          </cell>
          <cell r="L45">
            <v>0</v>
          </cell>
          <cell r="M45">
            <v>613094</v>
          </cell>
        </row>
        <row r="46">
          <cell r="A46">
            <v>6</v>
          </cell>
          <cell r="G46" t="str">
            <v>B1</v>
          </cell>
          <cell r="I46">
            <v>6457488</v>
          </cell>
          <cell r="J46">
            <v>10042732</v>
          </cell>
          <cell r="K46">
            <v>0</v>
          </cell>
          <cell r="L46">
            <v>10042732</v>
          </cell>
          <cell r="M46">
            <v>0</v>
          </cell>
        </row>
        <row r="47">
          <cell r="A47">
            <v>6</v>
          </cell>
          <cell r="G47" t="str">
            <v>B4</v>
          </cell>
          <cell r="I47">
            <v>12529800</v>
          </cell>
          <cell r="J47">
            <v>13770567</v>
          </cell>
          <cell r="K47">
            <v>0</v>
          </cell>
          <cell r="L47">
            <v>10549027</v>
          </cell>
          <cell r="M47">
            <v>3221540</v>
          </cell>
        </row>
        <row r="48">
          <cell r="A48">
            <v>6</v>
          </cell>
          <cell r="G48" t="str">
            <v>B2</v>
          </cell>
          <cell r="I48">
            <v>0</v>
          </cell>
          <cell r="J48">
            <v>896000</v>
          </cell>
          <cell r="K48">
            <v>0</v>
          </cell>
          <cell r="L48">
            <v>896000</v>
          </cell>
          <cell r="M48">
            <v>0</v>
          </cell>
        </row>
        <row r="49">
          <cell r="A49">
            <v>6</v>
          </cell>
          <cell r="G49" t="str">
            <v>B81</v>
          </cell>
          <cell r="I49">
            <v>88375034</v>
          </cell>
          <cell r="J49">
            <v>92621478</v>
          </cell>
          <cell r="K49">
            <v>0</v>
          </cell>
          <cell r="L49">
            <v>86657569</v>
          </cell>
          <cell r="M49">
            <v>5963909</v>
          </cell>
        </row>
        <row r="50">
          <cell r="A50">
            <v>6</v>
          </cell>
          <cell r="G50" t="str">
            <v>K1</v>
          </cell>
          <cell r="I50">
            <v>49756594</v>
          </cell>
          <cell r="J50">
            <v>49912532</v>
          </cell>
          <cell r="K50">
            <v>0</v>
          </cell>
          <cell r="L50">
            <v>45086145</v>
          </cell>
          <cell r="M50">
            <v>4826387</v>
          </cell>
        </row>
        <row r="51">
          <cell r="A51">
            <v>6</v>
          </cell>
          <cell r="G51" t="str">
            <v>K2</v>
          </cell>
          <cell r="I51">
            <v>9671742</v>
          </cell>
          <cell r="J51">
            <v>9359472</v>
          </cell>
          <cell r="K51">
            <v>0</v>
          </cell>
          <cell r="L51">
            <v>8413150</v>
          </cell>
          <cell r="M51">
            <v>946322</v>
          </cell>
        </row>
        <row r="52">
          <cell r="A52">
            <v>6</v>
          </cell>
          <cell r="G52" t="str">
            <v>K3</v>
          </cell>
          <cell r="I52">
            <v>43743043</v>
          </cell>
          <cell r="J52">
            <v>49659186</v>
          </cell>
          <cell r="K52">
            <v>0</v>
          </cell>
          <cell r="L52">
            <v>46246446</v>
          </cell>
          <cell r="M52">
            <v>3412740</v>
          </cell>
        </row>
        <row r="53">
          <cell r="A53">
            <v>6</v>
          </cell>
          <cell r="G53" t="str">
            <v>K5</v>
          </cell>
          <cell r="I53">
            <v>0</v>
          </cell>
          <cell r="J53">
            <v>27</v>
          </cell>
          <cell r="K53">
            <v>0</v>
          </cell>
          <cell r="L53">
            <v>27</v>
          </cell>
          <cell r="M53">
            <v>0</v>
          </cell>
        </row>
        <row r="54">
          <cell r="A54">
            <v>6</v>
          </cell>
          <cell r="G54" t="str">
            <v>K6</v>
          </cell>
          <cell r="I54">
            <v>2690943</v>
          </cell>
          <cell r="J54">
            <v>6065560</v>
          </cell>
          <cell r="K54">
            <v>0</v>
          </cell>
          <cell r="L54">
            <v>6065560</v>
          </cell>
          <cell r="M54">
            <v>0</v>
          </cell>
        </row>
        <row r="55">
          <cell r="A55">
            <v>6</v>
          </cell>
          <cell r="G55" t="str">
            <v>K7</v>
          </cell>
          <cell r="I55">
            <v>1500000</v>
          </cell>
          <cell r="J55">
            <v>2334000</v>
          </cell>
          <cell r="K55">
            <v>0</v>
          </cell>
          <cell r="L55">
            <v>2334000</v>
          </cell>
          <cell r="M55">
            <v>0</v>
          </cell>
        </row>
      </sheetData>
      <sheetData sheetId="4">
        <row r="1">
          <cell r="Q1" t="str">
            <v>Rovat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  <cell r="V1" t="str">
            <v>SumOfKötelező feladat</v>
          </cell>
          <cell r="W1" t="str">
            <v>SumOfÖnként vállalt feladat</v>
          </cell>
        </row>
        <row r="2">
          <cell r="Q2" t="str">
            <v>B21.1</v>
          </cell>
          <cell r="S2">
            <v>0</v>
          </cell>
          <cell r="T2">
            <v>25977458</v>
          </cell>
          <cell r="U2">
            <v>0</v>
          </cell>
          <cell r="V2">
            <v>25977458</v>
          </cell>
          <cell r="W2">
            <v>0</v>
          </cell>
        </row>
        <row r="3">
          <cell r="Q3" t="str">
            <v>B23.8</v>
          </cell>
          <cell r="S3">
            <v>0</v>
          </cell>
          <cell r="T3">
            <v>1200000</v>
          </cell>
          <cell r="U3">
            <v>0</v>
          </cell>
          <cell r="V3">
            <v>0</v>
          </cell>
          <cell r="W3">
            <v>1200000</v>
          </cell>
        </row>
        <row r="4">
          <cell r="Q4" t="str">
            <v>B25.1</v>
          </cell>
          <cell r="S4">
            <v>0</v>
          </cell>
          <cell r="T4">
            <v>3916372</v>
          </cell>
          <cell r="U4">
            <v>0</v>
          </cell>
          <cell r="V4">
            <v>0</v>
          </cell>
          <cell r="W4">
            <v>3916372</v>
          </cell>
        </row>
        <row r="5">
          <cell r="Q5" t="str">
            <v>B25.31</v>
          </cell>
          <cell r="S5">
            <v>76435860</v>
          </cell>
          <cell r="T5">
            <v>64665860</v>
          </cell>
          <cell r="U5">
            <v>0</v>
          </cell>
          <cell r="V5">
            <v>57739100</v>
          </cell>
          <cell r="W5">
            <v>6926760</v>
          </cell>
        </row>
        <row r="6">
          <cell r="Q6" t="str">
            <v>B25.32</v>
          </cell>
          <cell r="S6">
            <v>0</v>
          </cell>
          <cell r="T6">
            <v>13035354</v>
          </cell>
          <cell r="U6">
            <v>0</v>
          </cell>
          <cell r="V6">
            <v>12993540</v>
          </cell>
          <cell r="W6">
            <v>41814</v>
          </cell>
        </row>
        <row r="7">
          <cell r="Q7" t="str">
            <v>B25.5</v>
          </cell>
          <cell r="S7">
            <v>10557635</v>
          </cell>
          <cell r="T7">
            <v>4538635</v>
          </cell>
          <cell r="U7">
            <v>0</v>
          </cell>
          <cell r="V7">
            <v>0</v>
          </cell>
          <cell r="W7">
            <v>4538635</v>
          </cell>
        </row>
        <row r="8">
          <cell r="Q8" t="str">
            <v>B25.7</v>
          </cell>
          <cell r="S8">
            <v>20926026</v>
          </cell>
          <cell r="T8">
            <v>20926026</v>
          </cell>
          <cell r="U8">
            <v>0</v>
          </cell>
          <cell r="V8">
            <v>20926026</v>
          </cell>
          <cell r="W8">
            <v>0</v>
          </cell>
        </row>
        <row r="9">
          <cell r="Q9" t="str">
            <v>B52</v>
          </cell>
          <cell r="S9">
            <v>177000000</v>
          </cell>
          <cell r="T9">
            <v>233553000</v>
          </cell>
          <cell r="U9">
            <v>0</v>
          </cell>
          <cell r="V9">
            <v>0</v>
          </cell>
          <cell r="W9">
            <v>233553000</v>
          </cell>
        </row>
        <row r="10">
          <cell r="Q10" t="str">
            <v>B53</v>
          </cell>
          <cell r="S10">
            <v>0</v>
          </cell>
          <cell r="T10">
            <v>433000</v>
          </cell>
          <cell r="U10">
            <v>0</v>
          </cell>
          <cell r="V10">
            <v>36000</v>
          </cell>
          <cell r="W10">
            <v>397000</v>
          </cell>
        </row>
        <row r="11">
          <cell r="Q11" t="str">
            <v>B75.3</v>
          </cell>
          <cell r="S11">
            <v>0</v>
          </cell>
          <cell r="T11">
            <v>26087895</v>
          </cell>
          <cell r="U11">
            <v>0</v>
          </cell>
          <cell r="V11">
            <v>26087895</v>
          </cell>
          <cell r="W11">
            <v>0</v>
          </cell>
        </row>
        <row r="12">
          <cell r="Q12" t="str">
            <v>B8131.1</v>
          </cell>
          <cell r="S12">
            <v>106635468</v>
          </cell>
          <cell r="T12">
            <v>152943358</v>
          </cell>
          <cell r="U12">
            <v>0</v>
          </cell>
          <cell r="V12">
            <v>144032894</v>
          </cell>
          <cell r="W12">
            <v>8910464</v>
          </cell>
        </row>
        <row r="13">
          <cell r="Q13" t="str">
            <v>B8131.2</v>
          </cell>
          <cell r="S13">
            <v>910338101</v>
          </cell>
          <cell r="T13">
            <v>1043640478</v>
          </cell>
          <cell r="U13">
            <v>0</v>
          </cell>
          <cell r="V13">
            <v>778640478</v>
          </cell>
          <cell r="W13">
            <v>265000000</v>
          </cell>
        </row>
        <row r="14">
          <cell r="Q14" t="str">
            <v>B111</v>
          </cell>
          <cell r="S14">
            <v>196368633</v>
          </cell>
          <cell r="T14">
            <v>202942685</v>
          </cell>
          <cell r="U14">
            <v>0</v>
          </cell>
          <cell r="V14">
            <v>202516900</v>
          </cell>
          <cell r="W14">
            <v>425785</v>
          </cell>
        </row>
        <row r="15">
          <cell r="Q15" t="str">
            <v>B112</v>
          </cell>
          <cell r="S15">
            <v>144936400</v>
          </cell>
          <cell r="T15">
            <v>150501683</v>
          </cell>
          <cell r="U15">
            <v>0</v>
          </cell>
          <cell r="V15">
            <v>150501683</v>
          </cell>
          <cell r="W15">
            <v>0</v>
          </cell>
        </row>
        <row r="16">
          <cell r="Q16" t="str">
            <v>B113</v>
          </cell>
          <cell r="S16">
            <v>365751120</v>
          </cell>
          <cell r="T16">
            <v>429443751</v>
          </cell>
          <cell r="U16">
            <v>0</v>
          </cell>
          <cell r="V16">
            <v>267493981</v>
          </cell>
          <cell r="W16">
            <v>161949770</v>
          </cell>
        </row>
        <row r="17">
          <cell r="Q17" t="str">
            <v>B114</v>
          </cell>
          <cell r="S17">
            <v>12528340</v>
          </cell>
          <cell r="T17">
            <v>17099518</v>
          </cell>
          <cell r="U17">
            <v>0</v>
          </cell>
          <cell r="V17">
            <v>17099518</v>
          </cell>
          <cell r="W17">
            <v>0</v>
          </cell>
        </row>
        <row r="18">
          <cell r="Q18" t="str">
            <v>B115</v>
          </cell>
          <cell r="S18">
            <v>0</v>
          </cell>
          <cell r="T18">
            <v>21192000</v>
          </cell>
          <cell r="U18">
            <v>0</v>
          </cell>
          <cell r="V18">
            <v>21192000</v>
          </cell>
          <cell r="W18">
            <v>0</v>
          </cell>
        </row>
        <row r="19">
          <cell r="Q19" t="str">
            <v>B16.2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Q20" t="str">
            <v>B16.31</v>
          </cell>
          <cell r="S20">
            <v>248157578</v>
          </cell>
          <cell r="T20">
            <v>248157578</v>
          </cell>
          <cell r="U20">
            <v>0</v>
          </cell>
          <cell r="V20">
            <v>2845900</v>
          </cell>
          <cell r="W20">
            <v>245311678</v>
          </cell>
        </row>
        <row r="21">
          <cell r="Q21" t="str">
            <v>B16.32</v>
          </cell>
          <cell r="S21">
            <v>8800400</v>
          </cell>
          <cell r="T21">
            <v>8800400</v>
          </cell>
          <cell r="U21">
            <v>0</v>
          </cell>
          <cell r="V21">
            <v>6480000</v>
          </cell>
          <cell r="W21">
            <v>2320400</v>
          </cell>
        </row>
        <row r="22">
          <cell r="Q22" t="str">
            <v>B16.5</v>
          </cell>
          <cell r="S22">
            <v>76108924</v>
          </cell>
          <cell r="T22">
            <v>91437212</v>
          </cell>
          <cell r="U22">
            <v>0</v>
          </cell>
          <cell r="V22">
            <v>38868252</v>
          </cell>
          <cell r="W22">
            <v>52568960</v>
          </cell>
        </row>
        <row r="23">
          <cell r="Q23" t="str">
            <v>B34.1</v>
          </cell>
          <cell r="S23">
            <v>8300000</v>
          </cell>
          <cell r="T23">
            <v>8466169</v>
          </cell>
          <cell r="U23">
            <v>0</v>
          </cell>
          <cell r="V23">
            <v>8466169</v>
          </cell>
          <cell r="W23">
            <v>0</v>
          </cell>
        </row>
        <row r="24">
          <cell r="Q24" t="str">
            <v>B34.3</v>
          </cell>
          <cell r="S24">
            <v>30000000</v>
          </cell>
          <cell r="T24">
            <v>34584344</v>
          </cell>
          <cell r="U24">
            <v>0</v>
          </cell>
          <cell r="V24">
            <v>34584344</v>
          </cell>
          <cell r="W24">
            <v>0</v>
          </cell>
        </row>
        <row r="25">
          <cell r="Q25" t="str">
            <v>B34.4</v>
          </cell>
          <cell r="S25">
            <v>740000</v>
          </cell>
          <cell r="T25">
            <v>749800</v>
          </cell>
          <cell r="U25">
            <v>0</v>
          </cell>
          <cell r="V25">
            <v>749800</v>
          </cell>
          <cell r="W25">
            <v>0</v>
          </cell>
        </row>
        <row r="26">
          <cell r="Q26" t="str">
            <v>B351.7</v>
          </cell>
          <cell r="S26">
            <v>230800000</v>
          </cell>
          <cell r="T26">
            <v>289589132</v>
          </cell>
          <cell r="U26">
            <v>0</v>
          </cell>
          <cell r="V26">
            <v>213016328</v>
          </cell>
          <cell r="W26">
            <v>76572804</v>
          </cell>
        </row>
        <row r="27">
          <cell r="Q27" t="str">
            <v>B354</v>
          </cell>
          <cell r="S27">
            <v>23000000</v>
          </cell>
          <cell r="T27">
            <v>25680538</v>
          </cell>
          <cell r="U27">
            <v>0</v>
          </cell>
          <cell r="V27">
            <v>25680538</v>
          </cell>
          <cell r="W27">
            <v>0</v>
          </cell>
        </row>
        <row r="28">
          <cell r="Q28" t="str">
            <v>B355.8</v>
          </cell>
          <cell r="S28">
            <v>1000000</v>
          </cell>
          <cell r="T28">
            <v>765350</v>
          </cell>
          <cell r="U28">
            <v>0</v>
          </cell>
          <cell r="V28">
            <v>765350</v>
          </cell>
          <cell r="W28">
            <v>0</v>
          </cell>
        </row>
        <row r="29">
          <cell r="Q29" t="str">
            <v>B355.9</v>
          </cell>
          <cell r="S29">
            <v>800000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Q30" t="str">
            <v>B355.17</v>
          </cell>
          <cell r="S30">
            <v>0</v>
          </cell>
          <cell r="T30">
            <v>1000</v>
          </cell>
          <cell r="U30">
            <v>0</v>
          </cell>
          <cell r="V30">
            <v>1000</v>
          </cell>
          <cell r="W30">
            <v>0</v>
          </cell>
        </row>
        <row r="31">
          <cell r="Q31" t="str">
            <v>B36.3</v>
          </cell>
          <cell r="S31">
            <v>7500000</v>
          </cell>
          <cell r="T31">
            <v>8317000</v>
          </cell>
          <cell r="U31">
            <v>0</v>
          </cell>
          <cell r="V31">
            <v>8317000</v>
          </cell>
          <cell r="W31">
            <v>0</v>
          </cell>
        </row>
        <row r="32">
          <cell r="Q32" t="str">
            <v>B36.9</v>
          </cell>
          <cell r="S32">
            <v>0</v>
          </cell>
          <cell r="T32">
            <v>1225459</v>
          </cell>
          <cell r="U32">
            <v>0</v>
          </cell>
          <cell r="V32">
            <v>1225459</v>
          </cell>
          <cell r="W32">
            <v>0</v>
          </cell>
        </row>
        <row r="33">
          <cell r="Q33" t="str">
            <v>B36.11</v>
          </cell>
          <cell r="S33">
            <v>0</v>
          </cell>
          <cell r="T33">
            <v>6000</v>
          </cell>
          <cell r="U33">
            <v>0</v>
          </cell>
          <cell r="V33">
            <v>6000</v>
          </cell>
          <cell r="W33">
            <v>0</v>
          </cell>
        </row>
        <row r="34">
          <cell r="Q34" t="str">
            <v>B36.15</v>
          </cell>
          <cell r="S34">
            <v>0</v>
          </cell>
          <cell r="T34">
            <v>1319816</v>
          </cell>
          <cell r="U34">
            <v>0</v>
          </cell>
          <cell r="V34">
            <v>1319816</v>
          </cell>
          <cell r="W34">
            <v>0</v>
          </cell>
        </row>
        <row r="35">
          <cell r="Q35" t="str">
            <v>B4</v>
          </cell>
          <cell r="S35">
            <v>114928728</v>
          </cell>
          <cell r="T35">
            <v>138239700</v>
          </cell>
          <cell r="U35">
            <v>0</v>
          </cell>
          <cell r="V35">
            <v>86465150</v>
          </cell>
          <cell r="W35">
            <v>51774550</v>
          </cell>
        </row>
        <row r="36">
          <cell r="Q36" t="str">
            <v>B4</v>
          </cell>
          <cell r="S36">
            <v>26334000</v>
          </cell>
          <cell r="T36">
            <v>32133990</v>
          </cell>
          <cell r="U36">
            <v>0</v>
          </cell>
          <cell r="V36">
            <v>31391990</v>
          </cell>
          <cell r="W36">
            <v>742000</v>
          </cell>
        </row>
        <row r="37">
          <cell r="Q37" t="str">
            <v>B65.44</v>
          </cell>
          <cell r="S37">
            <v>750000</v>
          </cell>
          <cell r="T37">
            <v>750000</v>
          </cell>
          <cell r="U37">
            <v>0</v>
          </cell>
          <cell r="V37">
            <v>750000</v>
          </cell>
          <cell r="W37">
            <v>0</v>
          </cell>
        </row>
        <row r="38">
          <cell r="Q38" t="str">
            <v>B65.5</v>
          </cell>
          <cell r="S38">
            <v>60000</v>
          </cell>
          <cell r="T38">
            <v>60000</v>
          </cell>
          <cell r="U38">
            <v>0</v>
          </cell>
          <cell r="V38">
            <v>0</v>
          </cell>
          <cell r="W38">
            <v>60000</v>
          </cell>
        </row>
        <row r="39">
          <cell r="Q39" t="str">
            <v>K6</v>
          </cell>
          <cell r="S39">
            <v>786247746</v>
          </cell>
          <cell r="T39">
            <v>871711543</v>
          </cell>
          <cell r="U39">
            <v>0</v>
          </cell>
          <cell r="V39">
            <v>387116871</v>
          </cell>
          <cell r="W39">
            <v>484594672</v>
          </cell>
        </row>
        <row r="40">
          <cell r="Q40" t="str">
            <v>K7</v>
          </cell>
          <cell r="S40">
            <v>218072983</v>
          </cell>
          <cell r="T40">
            <v>248171078</v>
          </cell>
          <cell r="U40">
            <v>0</v>
          </cell>
          <cell r="V40">
            <v>200149068</v>
          </cell>
          <cell r="W40">
            <v>48022010</v>
          </cell>
        </row>
        <row r="41">
          <cell r="Q41" t="str">
            <v>K89</v>
          </cell>
          <cell r="S41">
            <v>0</v>
          </cell>
          <cell r="T41">
            <v>1300000</v>
          </cell>
          <cell r="U41">
            <v>0</v>
          </cell>
          <cell r="V41">
            <v>0</v>
          </cell>
          <cell r="W41">
            <v>1300000</v>
          </cell>
        </row>
        <row r="42">
          <cell r="Q42" t="str">
            <v>K914</v>
          </cell>
          <cell r="S42">
            <v>26865392</v>
          </cell>
          <cell r="T42">
            <v>26865392</v>
          </cell>
          <cell r="U42">
            <v>0</v>
          </cell>
          <cell r="V42">
            <v>26865392</v>
          </cell>
          <cell r="W42">
            <v>0</v>
          </cell>
        </row>
        <row r="43">
          <cell r="Q43" t="str">
            <v>K915</v>
          </cell>
          <cell r="S43">
            <v>839062970</v>
          </cell>
          <cell r="T43">
            <v>882344387</v>
          </cell>
          <cell r="U43">
            <v>0</v>
          </cell>
          <cell r="V43">
            <v>726397074</v>
          </cell>
          <cell r="W43">
            <v>155947313</v>
          </cell>
        </row>
        <row r="44">
          <cell r="Q44" t="str">
            <v>K1</v>
          </cell>
          <cell r="S44">
            <v>213932063</v>
          </cell>
          <cell r="T44">
            <v>237822647</v>
          </cell>
          <cell r="U44">
            <v>0</v>
          </cell>
          <cell r="V44">
            <v>92867533</v>
          </cell>
          <cell r="W44">
            <v>144955114</v>
          </cell>
        </row>
        <row r="45">
          <cell r="Q45" t="str">
            <v>K2</v>
          </cell>
          <cell r="S45">
            <v>35938788</v>
          </cell>
          <cell r="T45">
            <v>40354874</v>
          </cell>
          <cell r="U45">
            <v>0</v>
          </cell>
          <cell r="V45">
            <v>15629056</v>
          </cell>
          <cell r="W45">
            <v>24725818</v>
          </cell>
        </row>
        <row r="46">
          <cell r="Q46" t="str">
            <v>K3</v>
          </cell>
          <cell r="S46">
            <v>520022800</v>
          </cell>
          <cell r="T46">
            <v>552499029</v>
          </cell>
          <cell r="U46">
            <v>0</v>
          </cell>
          <cell r="V46">
            <v>355568031</v>
          </cell>
          <cell r="W46">
            <v>196930998</v>
          </cell>
        </row>
        <row r="47">
          <cell r="Q47" t="str">
            <v>K4</v>
          </cell>
          <cell r="S47">
            <v>44612500</v>
          </cell>
          <cell r="T47">
            <v>42437500</v>
          </cell>
          <cell r="U47">
            <v>0</v>
          </cell>
          <cell r="V47">
            <v>0</v>
          </cell>
          <cell r="W47">
            <v>42437500</v>
          </cell>
        </row>
        <row r="48">
          <cell r="Q48" t="str">
            <v>K5021</v>
          </cell>
          <cell r="S48">
            <v>0</v>
          </cell>
          <cell r="T48">
            <v>2407390</v>
          </cell>
          <cell r="U48">
            <v>0</v>
          </cell>
          <cell r="V48">
            <v>2407390</v>
          </cell>
          <cell r="W48">
            <v>0</v>
          </cell>
        </row>
        <row r="49">
          <cell r="Q49" t="str">
            <v>K5023</v>
          </cell>
          <cell r="S49">
            <v>0</v>
          </cell>
          <cell r="T49">
            <v>1534600</v>
          </cell>
          <cell r="U49">
            <v>0</v>
          </cell>
          <cell r="V49">
            <v>1534600</v>
          </cell>
          <cell r="W49">
            <v>0</v>
          </cell>
        </row>
        <row r="50">
          <cell r="Q50" t="str">
            <v>K506</v>
          </cell>
          <cell r="S50">
            <v>1980673</v>
          </cell>
          <cell r="T50">
            <v>2103173</v>
          </cell>
          <cell r="U50">
            <v>0</v>
          </cell>
          <cell r="V50">
            <v>1603173</v>
          </cell>
          <cell r="W50">
            <v>500000</v>
          </cell>
        </row>
        <row r="51">
          <cell r="Q51" t="str">
            <v>K512</v>
          </cell>
          <cell r="S51">
            <v>49477000</v>
          </cell>
          <cell r="T51">
            <v>82040567</v>
          </cell>
          <cell r="U51">
            <v>0</v>
          </cell>
          <cell r="V51">
            <v>65244000</v>
          </cell>
          <cell r="W51">
            <v>16796567</v>
          </cell>
        </row>
        <row r="52">
          <cell r="Q52" t="str">
            <v>K513</v>
          </cell>
          <cell r="S52">
            <v>62544298</v>
          </cell>
          <cell r="T52">
            <v>310788381</v>
          </cell>
          <cell r="U52">
            <v>0</v>
          </cell>
          <cell r="V52">
            <v>310788381</v>
          </cell>
          <cell r="W52">
            <v>0</v>
          </cell>
        </row>
        <row r="53">
          <cell r="Q53" t="str">
            <v>B53</v>
          </cell>
          <cell r="S53">
            <v>0</v>
          </cell>
          <cell r="T53">
            <v>1033551</v>
          </cell>
          <cell r="U53">
            <v>0</v>
          </cell>
          <cell r="V53">
            <v>1033551</v>
          </cell>
          <cell r="W53">
            <v>0</v>
          </cell>
        </row>
        <row r="54">
          <cell r="Q54" t="str">
            <v>B8131.1</v>
          </cell>
          <cell r="S54">
            <v>0</v>
          </cell>
          <cell r="T54">
            <v>5318598</v>
          </cell>
          <cell r="U54">
            <v>0</v>
          </cell>
          <cell r="V54">
            <v>5318598</v>
          </cell>
          <cell r="W54">
            <v>0</v>
          </cell>
        </row>
        <row r="55">
          <cell r="Q55" t="str">
            <v>B816</v>
          </cell>
          <cell r="S55">
            <v>238060331</v>
          </cell>
          <cell r="T55">
            <v>250519180</v>
          </cell>
          <cell r="U55">
            <v>0</v>
          </cell>
          <cell r="V55">
            <v>250519180</v>
          </cell>
          <cell r="W55">
            <v>0</v>
          </cell>
        </row>
        <row r="56">
          <cell r="Q56" t="str">
            <v>B16.1</v>
          </cell>
          <cell r="S56">
            <v>0</v>
          </cell>
          <cell r="T56">
            <v>5282495</v>
          </cell>
          <cell r="U56">
            <v>0</v>
          </cell>
          <cell r="V56">
            <v>5282495</v>
          </cell>
          <cell r="W56">
            <v>0</v>
          </cell>
        </row>
        <row r="57">
          <cell r="Q57" t="str">
            <v>B16.31</v>
          </cell>
          <cell r="S57">
            <v>6184850</v>
          </cell>
          <cell r="T57">
            <v>8187729</v>
          </cell>
          <cell r="U57">
            <v>0</v>
          </cell>
          <cell r="V57">
            <v>8187729</v>
          </cell>
          <cell r="W57">
            <v>0</v>
          </cell>
        </row>
        <row r="58">
          <cell r="Q58" t="str">
            <v>B16.32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Q59" t="str">
            <v>B16.5</v>
          </cell>
          <cell r="S59">
            <v>0</v>
          </cell>
          <cell r="T59">
            <v>1393546</v>
          </cell>
          <cell r="U59">
            <v>0</v>
          </cell>
          <cell r="V59">
            <v>1393546</v>
          </cell>
          <cell r="W59">
            <v>0</v>
          </cell>
        </row>
        <row r="60">
          <cell r="Q60" t="str">
            <v>B36.11</v>
          </cell>
          <cell r="S60">
            <v>350000</v>
          </cell>
          <cell r="T60">
            <v>30000</v>
          </cell>
          <cell r="U60">
            <v>0</v>
          </cell>
          <cell r="V60">
            <v>30000</v>
          </cell>
          <cell r="W60">
            <v>0</v>
          </cell>
        </row>
        <row r="61">
          <cell r="Q61" t="str">
            <v>B4</v>
          </cell>
          <cell r="S61">
            <v>2140000</v>
          </cell>
          <cell r="T61">
            <v>3017459</v>
          </cell>
          <cell r="U61">
            <v>0</v>
          </cell>
          <cell r="V61">
            <v>3017459</v>
          </cell>
          <cell r="W61">
            <v>0</v>
          </cell>
        </row>
        <row r="62">
          <cell r="Q62" t="str">
            <v>K6</v>
          </cell>
          <cell r="S62">
            <v>500000</v>
          </cell>
          <cell r="T62">
            <v>7808000</v>
          </cell>
          <cell r="U62">
            <v>0</v>
          </cell>
          <cell r="V62">
            <v>7808000</v>
          </cell>
          <cell r="W62">
            <v>0</v>
          </cell>
        </row>
        <row r="63">
          <cell r="Q63" t="str">
            <v>K1</v>
          </cell>
          <cell r="S63">
            <v>166196936</v>
          </cell>
          <cell r="T63">
            <v>180942606</v>
          </cell>
          <cell r="U63">
            <v>0</v>
          </cell>
          <cell r="V63">
            <v>180942606</v>
          </cell>
          <cell r="W63">
            <v>0</v>
          </cell>
        </row>
        <row r="64">
          <cell r="Q64" t="str">
            <v>K2</v>
          </cell>
          <cell r="S64">
            <v>35426916</v>
          </cell>
          <cell r="T64">
            <v>38508543</v>
          </cell>
          <cell r="U64">
            <v>0</v>
          </cell>
          <cell r="V64">
            <v>38508543</v>
          </cell>
          <cell r="W64">
            <v>0</v>
          </cell>
        </row>
        <row r="65">
          <cell r="Q65" t="str">
            <v>K3</v>
          </cell>
          <cell r="S65">
            <v>44611329</v>
          </cell>
          <cell r="T65">
            <v>47399068</v>
          </cell>
          <cell r="U65">
            <v>0</v>
          </cell>
          <cell r="V65">
            <v>47399068</v>
          </cell>
          <cell r="W65">
            <v>0</v>
          </cell>
        </row>
        <row r="66">
          <cell r="Q66" t="str">
            <v>K506</v>
          </cell>
          <cell r="S66">
            <v>0</v>
          </cell>
          <cell r="T66">
            <v>124341</v>
          </cell>
          <cell r="U66">
            <v>0</v>
          </cell>
          <cell r="V66">
            <v>124341</v>
          </cell>
          <cell r="W66">
            <v>0</v>
          </cell>
        </row>
        <row r="67">
          <cell r="Q67" t="str">
            <v>B8131.1</v>
          </cell>
          <cell r="S67">
            <v>0</v>
          </cell>
          <cell r="T67">
            <v>2150952</v>
          </cell>
          <cell r="U67">
            <v>0</v>
          </cell>
          <cell r="V67">
            <v>2150952</v>
          </cell>
          <cell r="W67">
            <v>0</v>
          </cell>
        </row>
        <row r="68">
          <cell r="Q68" t="str">
            <v>B816</v>
          </cell>
          <cell r="S68">
            <v>202958006</v>
          </cell>
          <cell r="T68">
            <v>209467913</v>
          </cell>
          <cell r="U68">
            <v>0</v>
          </cell>
          <cell r="V68">
            <v>209467913</v>
          </cell>
          <cell r="W68">
            <v>0</v>
          </cell>
        </row>
        <row r="69">
          <cell r="Q69" t="str">
            <v>B16.5</v>
          </cell>
          <cell r="S69">
            <v>10982068</v>
          </cell>
          <cell r="T69">
            <v>13282806</v>
          </cell>
          <cell r="U69">
            <v>0</v>
          </cell>
          <cell r="V69">
            <v>13282806</v>
          </cell>
          <cell r="W69">
            <v>0</v>
          </cell>
        </row>
        <row r="70">
          <cell r="Q70" t="str">
            <v>B4</v>
          </cell>
          <cell r="S70">
            <v>1027725</v>
          </cell>
          <cell r="T70">
            <v>1698079</v>
          </cell>
          <cell r="U70">
            <v>0</v>
          </cell>
          <cell r="V70">
            <v>1698079</v>
          </cell>
          <cell r="W70">
            <v>0</v>
          </cell>
        </row>
        <row r="71">
          <cell r="Q71" t="str">
            <v>K6</v>
          </cell>
          <cell r="S71">
            <v>500000</v>
          </cell>
          <cell r="T71">
            <v>1230000</v>
          </cell>
          <cell r="U71">
            <v>0</v>
          </cell>
          <cell r="V71">
            <v>1230000</v>
          </cell>
          <cell r="W71">
            <v>0</v>
          </cell>
        </row>
        <row r="72">
          <cell r="Q72" t="str">
            <v>K7</v>
          </cell>
          <cell r="S72">
            <v>0</v>
          </cell>
          <cell r="T72">
            <v>2910000</v>
          </cell>
          <cell r="U72">
            <v>0</v>
          </cell>
          <cell r="V72">
            <v>2910000</v>
          </cell>
          <cell r="W72">
            <v>0</v>
          </cell>
        </row>
        <row r="73">
          <cell r="Q73" t="str">
            <v>K1</v>
          </cell>
          <cell r="S73">
            <v>144262249</v>
          </cell>
          <cell r="T73">
            <v>148699495</v>
          </cell>
          <cell r="U73">
            <v>0</v>
          </cell>
          <cell r="V73">
            <v>148699495</v>
          </cell>
          <cell r="W73">
            <v>0</v>
          </cell>
        </row>
        <row r="74">
          <cell r="Q74" t="str">
            <v>K2</v>
          </cell>
          <cell r="S74">
            <v>27458744</v>
          </cell>
          <cell r="T74">
            <v>28246429</v>
          </cell>
          <cell r="U74">
            <v>0</v>
          </cell>
          <cell r="V74">
            <v>28246429</v>
          </cell>
          <cell r="W74">
            <v>0</v>
          </cell>
        </row>
        <row r="75">
          <cell r="Q75" t="str">
            <v>K3</v>
          </cell>
          <cell r="S75">
            <v>42746806</v>
          </cell>
          <cell r="T75">
            <v>45513826</v>
          </cell>
          <cell r="U75">
            <v>0</v>
          </cell>
          <cell r="V75">
            <v>45513826</v>
          </cell>
          <cell r="W75">
            <v>0</v>
          </cell>
        </row>
        <row r="76">
          <cell r="Q76" t="str">
            <v>B8131.1</v>
          </cell>
          <cell r="S76">
            <v>0</v>
          </cell>
          <cell r="T76">
            <v>18881605</v>
          </cell>
          <cell r="U76">
            <v>0</v>
          </cell>
          <cell r="V76">
            <v>18881605</v>
          </cell>
          <cell r="W76">
            <v>0</v>
          </cell>
        </row>
        <row r="77">
          <cell r="Q77" t="str">
            <v>B816</v>
          </cell>
          <cell r="S77">
            <v>309669599</v>
          </cell>
          <cell r="T77">
            <v>347733794</v>
          </cell>
          <cell r="U77">
            <v>0</v>
          </cell>
          <cell r="V77">
            <v>194325775</v>
          </cell>
          <cell r="W77">
            <v>153408019</v>
          </cell>
        </row>
        <row r="78">
          <cell r="Q78" t="str">
            <v>B16.4</v>
          </cell>
          <cell r="S78">
            <v>31912000</v>
          </cell>
          <cell r="T78">
            <v>31912000</v>
          </cell>
          <cell r="U78">
            <v>0</v>
          </cell>
          <cell r="V78">
            <v>24912000</v>
          </cell>
          <cell r="W78">
            <v>7000000</v>
          </cell>
        </row>
        <row r="79">
          <cell r="Q79" t="str">
            <v>B16.5</v>
          </cell>
          <cell r="S79">
            <v>20911441</v>
          </cell>
          <cell r="T79">
            <v>23206402</v>
          </cell>
          <cell r="U79">
            <v>0</v>
          </cell>
          <cell r="V79">
            <v>19037764</v>
          </cell>
          <cell r="W79">
            <v>4168638</v>
          </cell>
        </row>
        <row r="80">
          <cell r="Q80" t="str">
            <v>B16.6</v>
          </cell>
          <cell r="S80">
            <v>4935676</v>
          </cell>
          <cell r="T80">
            <v>0</v>
          </cell>
          <cell r="U80">
            <v>0</v>
          </cell>
          <cell r="V80">
            <v>252000</v>
          </cell>
          <cell r="W80">
            <v>-252000</v>
          </cell>
        </row>
        <row r="81">
          <cell r="Q81" t="str">
            <v>B4</v>
          </cell>
          <cell r="S81">
            <v>260923330</v>
          </cell>
          <cell r="T81">
            <v>281492661</v>
          </cell>
          <cell r="U81">
            <v>0</v>
          </cell>
          <cell r="V81">
            <v>17034894</v>
          </cell>
          <cell r="W81">
            <v>264457767</v>
          </cell>
        </row>
        <row r="82">
          <cell r="Q82" t="str">
            <v>B4</v>
          </cell>
          <cell r="S82">
            <v>761124</v>
          </cell>
          <cell r="T82">
            <v>761124</v>
          </cell>
          <cell r="U82">
            <v>0</v>
          </cell>
          <cell r="V82">
            <v>0</v>
          </cell>
          <cell r="W82">
            <v>761124</v>
          </cell>
        </row>
        <row r="83">
          <cell r="Q83" t="str">
            <v>B65.3</v>
          </cell>
          <cell r="S83">
            <v>0</v>
          </cell>
          <cell r="T83">
            <v>329260</v>
          </cell>
          <cell r="U83">
            <v>0</v>
          </cell>
          <cell r="V83">
            <v>0</v>
          </cell>
          <cell r="W83">
            <v>329260</v>
          </cell>
        </row>
        <row r="84">
          <cell r="Q84" t="str">
            <v>K6</v>
          </cell>
          <cell r="S84">
            <v>1780000</v>
          </cell>
          <cell r="T84">
            <v>20366390</v>
          </cell>
          <cell r="U84">
            <v>0</v>
          </cell>
          <cell r="V84">
            <v>6064341</v>
          </cell>
          <cell r="W84">
            <v>14302049</v>
          </cell>
        </row>
        <row r="85">
          <cell r="Q85" t="str">
            <v>K7</v>
          </cell>
          <cell r="S85">
            <v>778629</v>
          </cell>
          <cell r="T85">
            <v>613094</v>
          </cell>
          <cell r="U85">
            <v>0</v>
          </cell>
          <cell r="V85">
            <v>0</v>
          </cell>
          <cell r="W85">
            <v>613094</v>
          </cell>
        </row>
        <row r="86">
          <cell r="Q86" t="str">
            <v>K1</v>
          </cell>
          <cell r="S86">
            <v>329803972</v>
          </cell>
          <cell r="T86">
            <v>358027047</v>
          </cell>
          <cell r="U86">
            <v>0</v>
          </cell>
          <cell r="V86">
            <v>156785625</v>
          </cell>
          <cell r="W86">
            <v>201241422</v>
          </cell>
        </row>
        <row r="87">
          <cell r="Q87" t="str">
            <v>K2</v>
          </cell>
          <cell r="S87">
            <v>63964495</v>
          </cell>
          <cell r="T87">
            <v>68728669</v>
          </cell>
          <cell r="U87">
            <v>0</v>
          </cell>
          <cell r="V87">
            <v>27619896</v>
          </cell>
          <cell r="W87">
            <v>41108773</v>
          </cell>
        </row>
        <row r="88">
          <cell r="Q88" t="str">
            <v>K3</v>
          </cell>
          <cell r="S88">
            <v>232786074</v>
          </cell>
          <cell r="T88">
            <v>256581646</v>
          </cell>
          <cell r="U88">
            <v>0</v>
          </cell>
          <cell r="V88">
            <v>83974176</v>
          </cell>
          <cell r="W88">
            <v>172607470</v>
          </cell>
        </row>
        <row r="89">
          <cell r="Q89" t="str">
            <v>B25.32</v>
          </cell>
          <cell r="S89">
            <v>0</v>
          </cell>
          <cell r="T89">
            <v>896000</v>
          </cell>
          <cell r="U89">
            <v>0</v>
          </cell>
          <cell r="V89">
            <v>896000</v>
          </cell>
          <cell r="W89">
            <v>0</v>
          </cell>
        </row>
        <row r="90">
          <cell r="Q90" t="str">
            <v>B8131.1</v>
          </cell>
          <cell r="S90">
            <v>0</v>
          </cell>
          <cell r="T90">
            <v>17997978</v>
          </cell>
          <cell r="U90">
            <v>0</v>
          </cell>
          <cell r="V90">
            <v>17997978</v>
          </cell>
          <cell r="W90">
            <v>0</v>
          </cell>
        </row>
        <row r="91">
          <cell r="Q91" t="str">
            <v>B816</v>
          </cell>
          <cell r="S91">
            <v>88375034</v>
          </cell>
          <cell r="T91">
            <v>74623500</v>
          </cell>
          <cell r="U91">
            <v>0</v>
          </cell>
          <cell r="V91">
            <v>68659591</v>
          </cell>
          <cell r="W91">
            <v>5963909</v>
          </cell>
        </row>
        <row r="92">
          <cell r="Q92" t="str">
            <v>B16.31</v>
          </cell>
          <cell r="S92">
            <v>100000</v>
          </cell>
          <cell r="T92">
            <v>100000</v>
          </cell>
          <cell r="U92">
            <v>0</v>
          </cell>
          <cell r="V92">
            <v>100000</v>
          </cell>
          <cell r="W92">
            <v>0</v>
          </cell>
        </row>
        <row r="93">
          <cell r="Q93" t="str">
            <v>B16.32</v>
          </cell>
          <cell r="S93">
            <v>0</v>
          </cell>
          <cell r="T93">
            <v>2304000</v>
          </cell>
          <cell r="U93">
            <v>0</v>
          </cell>
          <cell r="V93">
            <v>2304000</v>
          </cell>
          <cell r="W93">
            <v>0</v>
          </cell>
        </row>
        <row r="94">
          <cell r="Q94" t="str">
            <v>B16.5</v>
          </cell>
          <cell r="S94">
            <v>6357488</v>
          </cell>
          <cell r="T94">
            <v>7638732</v>
          </cell>
          <cell r="U94">
            <v>0</v>
          </cell>
          <cell r="V94">
            <v>7638732</v>
          </cell>
          <cell r="W94">
            <v>0</v>
          </cell>
        </row>
        <row r="95">
          <cell r="Q95" t="str">
            <v>B4</v>
          </cell>
          <cell r="S95">
            <v>7629800</v>
          </cell>
          <cell r="T95">
            <v>8202548</v>
          </cell>
          <cell r="U95">
            <v>0</v>
          </cell>
          <cell r="V95">
            <v>4981008</v>
          </cell>
          <cell r="W95">
            <v>3221540</v>
          </cell>
        </row>
        <row r="96">
          <cell r="Q96" t="str">
            <v>B4</v>
          </cell>
          <cell r="S96">
            <v>4900000</v>
          </cell>
          <cell r="T96">
            <v>5568019</v>
          </cell>
          <cell r="U96">
            <v>0</v>
          </cell>
          <cell r="V96">
            <v>5568019</v>
          </cell>
          <cell r="W96">
            <v>0</v>
          </cell>
        </row>
        <row r="97">
          <cell r="Q97" t="str">
            <v>K6</v>
          </cell>
          <cell r="S97">
            <v>2690943</v>
          </cell>
          <cell r="T97">
            <v>6065560</v>
          </cell>
          <cell r="U97">
            <v>0</v>
          </cell>
          <cell r="V97">
            <v>6065560</v>
          </cell>
          <cell r="W97">
            <v>0</v>
          </cell>
        </row>
        <row r="98">
          <cell r="Q98" t="str">
            <v>K7</v>
          </cell>
          <cell r="S98">
            <v>1500000</v>
          </cell>
          <cell r="T98">
            <v>2334000</v>
          </cell>
          <cell r="U98">
            <v>0</v>
          </cell>
          <cell r="V98">
            <v>2334000</v>
          </cell>
          <cell r="W98">
            <v>0</v>
          </cell>
        </row>
        <row r="99">
          <cell r="Q99" t="str">
            <v>K1</v>
          </cell>
          <cell r="S99">
            <v>49756594</v>
          </cell>
          <cell r="T99">
            <v>49912532</v>
          </cell>
          <cell r="U99">
            <v>0</v>
          </cell>
          <cell r="V99">
            <v>45086145</v>
          </cell>
          <cell r="W99">
            <v>4826387</v>
          </cell>
        </row>
        <row r="100">
          <cell r="Q100" t="str">
            <v>K2</v>
          </cell>
          <cell r="S100">
            <v>9671742</v>
          </cell>
          <cell r="T100">
            <v>9359472</v>
          </cell>
          <cell r="U100">
            <v>0</v>
          </cell>
          <cell r="V100">
            <v>8413150</v>
          </cell>
          <cell r="W100">
            <v>946322</v>
          </cell>
        </row>
        <row r="101">
          <cell r="Q101" t="str">
            <v>K3</v>
          </cell>
          <cell r="S101">
            <v>43743043</v>
          </cell>
          <cell r="T101">
            <v>49659186</v>
          </cell>
          <cell r="U101">
            <v>0</v>
          </cell>
          <cell r="V101">
            <v>46246446</v>
          </cell>
          <cell r="W101">
            <v>3412740</v>
          </cell>
        </row>
        <row r="102">
          <cell r="Q102" t="str">
            <v>K506</v>
          </cell>
          <cell r="S102">
            <v>0</v>
          </cell>
          <cell r="T102">
            <v>27</v>
          </cell>
          <cell r="U102">
            <v>0</v>
          </cell>
          <cell r="V102">
            <v>27</v>
          </cell>
          <cell r="W102">
            <v>0</v>
          </cell>
        </row>
      </sheetData>
      <sheetData sheetId="5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</row>
        <row r="2">
          <cell r="G2" t="str">
            <v>B2</v>
          </cell>
          <cell r="J2" t="str">
            <v>B21</v>
          </cell>
          <cell r="S2">
            <v>0</v>
          </cell>
          <cell r="T2">
            <v>25977458</v>
          </cell>
          <cell r="U2">
            <v>0</v>
          </cell>
        </row>
        <row r="3">
          <cell r="G3" t="str">
            <v>B2</v>
          </cell>
          <cell r="J3" t="str">
            <v>B23</v>
          </cell>
          <cell r="S3">
            <v>0</v>
          </cell>
          <cell r="T3">
            <v>1200000</v>
          </cell>
          <cell r="U3">
            <v>0</v>
          </cell>
        </row>
        <row r="4">
          <cell r="G4" t="str">
            <v>B2</v>
          </cell>
          <cell r="J4" t="str">
            <v>B25</v>
          </cell>
          <cell r="S4">
            <v>0</v>
          </cell>
          <cell r="T4">
            <v>3916372</v>
          </cell>
          <cell r="U4">
            <v>0</v>
          </cell>
        </row>
        <row r="5">
          <cell r="G5" t="str">
            <v>B2</v>
          </cell>
          <cell r="J5" t="str">
            <v>B25</v>
          </cell>
          <cell r="S5">
            <v>76435860</v>
          </cell>
          <cell r="T5">
            <v>64665860</v>
          </cell>
          <cell r="U5">
            <v>0</v>
          </cell>
        </row>
        <row r="6">
          <cell r="G6" t="str">
            <v>B2</v>
          </cell>
          <cell r="J6" t="str">
            <v>B25</v>
          </cell>
          <cell r="S6">
            <v>0</v>
          </cell>
          <cell r="T6">
            <v>13035354</v>
          </cell>
          <cell r="U6">
            <v>0</v>
          </cell>
        </row>
        <row r="7">
          <cell r="G7" t="str">
            <v>B2</v>
          </cell>
          <cell r="J7" t="str">
            <v>B25</v>
          </cell>
          <cell r="S7">
            <v>10557635</v>
          </cell>
          <cell r="T7">
            <v>4538635</v>
          </cell>
          <cell r="U7">
            <v>0</v>
          </cell>
        </row>
        <row r="8">
          <cell r="G8" t="str">
            <v>B2</v>
          </cell>
          <cell r="J8" t="str">
            <v>B25</v>
          </cell>
          <cell r="S8">
            <v>20926026</v>
          </cell>
          <cell r="T8">
            <v>20926026</v>
          </cell>
          <cell r="U8">
            <v>0</v>
          </cell>
        </row>
        <row r="9">
          <cell r="G9" t="str">
            <v>B5</v>
          </cell>
          <cell r="J9" t="str">
            <v>B52</v>
          </cell>
          <cell r="S9">
            <v>177000000</v>
          </cell>
          <cell r="T9">
            <v>233553000</v>
          </cell>
          <cell r="U9">
            <v>0</v>
          </cell>
        </row>
        <row r="10">
          <cell r="G10" t="str">
            <v>B5</v>
          </cell>
          <cell r="J10" t="str">
            <v>B53</v>
          </cell>
          <cell r="S10">
            <v>0</v>
          </cell>
          <cell r="T10">
            <v>433000</v>
          </cell>
          <cell r="U10">
            <v>0</v>
          </cell>
        </row>
        <row r="11">
          <cell r="G11" t="str">
            <v>B7</v>
          </cell>
          <cell r="J11" t="str">
            <v>B75</v>
          </cell>
          <cell r="S11">
            <v>0</v>
          </cell>
          <cell r="T11">
            <v>26087895</v>
          </cell>
          <cell r="U11">
            <v>0</v>
          </cell>
        </row>
        <row r="12">
          <cell r="G12" t="str">
            <v>B81</v>
          </cell>
          <cell r="J12" t="str">
            <v>B813</v>
          </cell>
          <cell r="S12">
            <v>106635468</v>
          </cell>
          <cell r="T12">
            <v>152943358</v>
          </cell>
          <cell r="U12">
            <v>0</v>
          </cell>
        </row>
        <row r="13">
          <cell r="G13" t="str">
            <v>B81</v>
          </cell>
          <cell r="J13" t="str">
            <v>B813</v>
          </cell>
          <cell r="S13">
            <v>910338101</v>
          </cell>
          <cell r="T13">
            <v>1043640478</v>
          </cell>
          <cell r="U13">
            <v>0</v>
          </cell>
        </row>
        <row r="14">
          <cell r="G14" t="str">
            <v>B1</v>
          </cell>
          <cell r="J14" t="str">
            <v>B11</v>
          </cell>
          <cell r="S14">
            <v>196368633</v>
          </cell>
          <cell r="T14">
            <v>202942685</v>
          </cell>
          <cell r="U14">
            <v>0</v>
          </cell>
        </row>
        <row r="15">
          <cell r="G15" t="str">
            <v>B1</v>
          </cell>
          <cell r="J15" t="str">
            <v>B11</v>
          </cell>
          <cell r="S15">
            <v>144936400</v>
          </cell>
          <cell r="T15">
            <v>150501683</v>
          </cell>
          <cell r="U15">
            <v>0</v>
          </cell>
        </row>
        <row r="16">
          <cell r="G16" t="str">
            <v>B1</v>
          </cell>
          <cell r="J16" t="str">
            <v>B11</v>
          </cell>
          <cell r="S16">
            <v>365751120</v>
          </cell>
          <cell r="T16">
            <v>429443751</v>
          </cell>
          <cell r="U16">
            <v>0</v>
          </cell>
        </row>
        <row r="17">
          <cell r="G17" t="str">
            <v>B1</v>
          </cell>
          <cell r="J17" t="str">
            <v>B11</v>
          </cell>
          <cell r="S17">
            <v>12528340</v>
          </cell>
          <cell r="T17">
            <v>17099518</v>
          </cell>
          <cell r="U17">
            <v>0</v>
          </cell>
        </row>
        <row r="18">
          <cell r="G18" t="str">
            <v>B1</v>
          </cell>
          <cell r="J18" t="str">
            <v>B11</v>
          </cell>
          <cell r="S18">
            <v>0</v>
          </cell>
          <cell r="T18">
            <v>21192000</v>
          </cell>
          <cell r="U18">
            <v>0</v>
          </cell>
        </row>
        <row r="19">
          <cell r="G19" t="str">
            <v>B1</v>
          </cell>
          <cell r="J19" t="str">
            <v>B16</v>
          </cell>
          <cell r="S19">
            <v>0</v>
          </cell>
          <cell r="T19">
            <v>0</v>
          </cell>
          <cell r="U19">
            <v>0</v>
          </cell>
        </row>
        <row r="20">
          <cell r="G20" t="str">
            <v>B1</v>
          </cell>
          <cell r="J20" t="str">
            <v>B16</v>
          </cell>
          <cell r="S20">
            <v>248157578</v>
          </cell>
          <cell r="T20">
            <v>248157578</v>
          </cell>
          <cell r="U20">
            <v>0</v>
          </cell>
        </row>
        <row r="21">
          <cell r="G21" t="str">
            <v>B1</v>
          </cell>
          <cell r="J21" t="str">
            <v>B16</v>
          </cell>
          <cell r="S21">
            <v>8800400</v>
          </cell>
          <cell r="T21">
            <v>8800400</v>
          </cell>
          <cell r="U21">
            <v>0</v>
          </cell>
        </row>
        <row r="22">
          <cell r="G22" t="str">
            <v>B1</v>
          </cell>
          <cell r="J22" t="str">
            <v>B16</v>
          </cell>
          <cell r="S22">
            <v>76108924</v>
          </cell>
          <cell r="T22">
            <v>91437212</v>
          </cell>
          <cell r="U22">
            <v>0</v>
          </cell>
        </row>
        <row r="23">
          <cell r="G23" t="str">
            <v>B3</v>
          </cell>
          <cell r="J23" t="str">
            <v>B34</v>
          </cell>
          <cell r="S23">
            <v>8300000</v>
          </cell>
          <cell r="T23">
            <v>8466169</v>
          </cell>
          <cell r="U23">
            <v>0</v>
          </cell>
        </row>
        <row r="24">
          <cell r="G24" t="str">
            <v>B3</v>
          </cell>
          <cell r="J24" t="str">
            <v>B34</v>
          </cell>
          <cell r="S24">
            <v>30000000</v>
          </cell>
          <cell r="T24">
            <v>34584344</v>
          </cell>
          <cell r="U24">
            <v>0</v>
          </cell>
        </row>
        <row r="25">
          <cell r="G25" t="str">
            <v>B3</v>
          </cell>
          <cell r="J25" t="str">
            <v>B34</v>
          </cell>
          <cell r="S25">
            <v>740000</v>
          </cell>
          <cell r="T25">
            <v>749800</v>
          </cell>
          <cell r="U25">
            <v>0</v>
          </cell>
        </row>
        <row r="26">
          <cell r="G26" t="str">
            <v>B3</v>
          </cell>
          <cell r="J26" t="str">
            <v>B35</v>
          </cell>
          <cell r="S26">
            <v>230800000</v>
          </cell>
          <cell r="T26">
            <v>289589132</v>
          </cell>
          <cell r="U26">
            <v>0</v>
          </cell>
        </row>
        <row r="27">
          <cell r="G27" t="str">
            <v>B3</v>
          </cell>
          <cell r="J27" t="str">
            <v>B35</v>
          </cell>
          <cell r="S27">
            <v>23000000</v>
          </cell>
          <cell r="T27">
            <v>25680538</v>
          </cell>
          <cell r="U27">
            <v>0</v>
          </cell>
        </row>
        <row r="28">
          <cell r="G28" t="str">
            <v>B3</v>
          </cell>
          <cell r="J28" t="str">
            <v>B35</v>
          </cell>
          <cell r="S28">
            <v>1000000</v>
          </cell>
          <cell r="T28">
            <v>765350</v>
          </cell>
          <cell r="U28">
            <v>0</v>
          </cell>
        </row>
        <row r="29">
          <cell r="G29" t="str">
            <v>B3</v>
          </cell>
          <cell r="J29" t="str">
            <v>B35</v>
          </cell>
          <cell r="S29">
            <v>800000</v>
          </cell>
          <cell r="T29">
            <v>0</v>
          </cell>
          <cell r="U29">
            <v>0</v>
          </cell>
        </row>
        <row r="30">
          <cell r="G30" t="str">
            <v>B3</v>
          </cell>
          <cell r="J30" t="str">
            <v>B35</v>
          </cell>
          <cell r="S30">
            <v>0</v>
          </cell>
          <cell r="T30">
            <v>1000</v>
          </cell>
          <cell r="U30">
            <v>0</v>
          </cell>
        </row>
        <row r="31">
          <cell r="G31" t="str">
            <v>B3</v>
          </cell>
          <cell r="J31" t="str">
            <v>B36</v>
          </cell>
          <cell r="S31">
            <v>7500000</v>
          </cell>
          <cell r="T31">
            <v>8317000</v>
          </cell>
          <cell r="U31">
            <v>0</v>
          </cell>
        </row>
        <row r="32">
          <cell r="G32" t="str">
            <v>B3</v>
          </cell>
          <cell r="J32" t="str">
            <v>B36</v>
          </cell>
          <cell r="S32">
            <v>0</v>
          </cell>
          <cell r="T32">
            <v>1225459</v>
          </cell>
          <cell r="U32">
            <v>0</v>
          </cell>
        </row>
        <row r="33">
          <cell r="G33" t="str">
            <v>B3</v>
          </cell>
          <cell r="J33" t="str">
            <v>B36</v>
          </cell>
          <cell r="S33">
            <v>0</v>
          </cell>
          <cell r="T33">
            <v>6000</v>
          </cell>
          <cell r="U33">
            <v>0</v>
          </cell>
        </row>
        <row r="34">
          <cell r="G34" t="str">
            <v>B3</v>
          </cell>
          <cell r="J34" t="str">
            <v>B36</v>
          </cell>
          <cell r="S34">
            <v>0</v>
          </cell>
          <cell r="T34">
            <v>1319816</v>
          </cell>
          <cell r="U34">
            <v>0</v>
          </cell>
        </row>
        <row r="35">
          <cell r="G35" t="str">
            <v>B4</v>
          </cell>
          <cell r="J35" t="str">
            <v/>
          </cell>
          <cell r="S35">
            <v>114928728</v>
          </cell>
          <cell r="T35">
            <v>138239700</v>
          </cell>
          <cell r="U35">
            <v>0</v>
          </cell>
        </row>
        <row r="36">
          <cell r="G36" t="str">
            <v>B4</v>
          </cell>
          <cell r="J36" t="str">
            <v>B402</v>
          </cell>
          <cell r="S36">
            <v>26334000</v>
          </cell>
          <cell r="T36">
            <v>32133990</v>
          </cell>
          <cell r="U36">
            <v>0</v>
          </cell>
        </row>
        <row r="37">
          <cell r="G37" t="str">
            <v>B6</v>
          </cell>
          <cell r="J37" t="str">
            <v>B65</v>
          </cell>
          <cell r="S37">
            <v>750000</v>
          </cell>
          <cell r="T37">
            <v>750000</v>
          </cell>
          <cell r="U37">
            <v>0</v>
          </cell>
        </row>
        <row r="38">
          <cell r="G38" t="str">
            <v>B6</v>
          </cell>
          <cell r="J38" t="str">
            <v>B65</v>
          </cell>
          <cell r="S38">
            <v>60000</v>
          </cell>
          <cell r="T38">
            <v>60000</v>
          </cell>
          <cell r="U38">
            <v>0</v>
          </cell>
        </row>
        <row r="39">
          <cell r="G39" t="str">
            <v>K6</v>
          </cell>
          <cell r="J39" t="str">
            <v/>
          </cell>
          <cell r="S39">
            <v>786247746</v>
          </cell>
          <cell r="T39">
            <v>871711543</v>
          </cell>
          <cell r="U39">
            <v>0</v>
          </cell>
        </row>
        <row r="40">
          <cell r="G40" t="str">
            <v>K7</v>
          </cell>
          <cell r="J40" t="str">
            <v/>
          </cell>
          <cell r="S40">
            <v>218072983</v>
          </cell>
          <cell r="T40">
            <v>248171078</v>
          </cell>
          <cell r="U40">
            <v>0</v>
          </cell>
        </row>
        <row r="41">
          <cell r="G41" t="str">
            <v>K8</v>
          </cell>
          <cell r="J41" t="str">
            <v>K89</v>
          </cell>
          <cell r="S41">
            <v>0</v>
          </cell>
          <cell r="T41">
            <v>1300000</v>
          </cell>
          <cell r="U41">
            <v>0</v>
          </cell>
        </row>
        <row r="42">
          <cell r="G42" t="str">
            <v>K91</v>
          </cell>
          <cell r="J42" t="str">
            <v>K914</v>
          </cell>
          <cell r="S42">
            <v>26865392</v>
          </cell>
          <cell r="T42">
            <v>26865392</v>
          </cell>
          <cell r="U42">
            <v>0</v>
          </cell>
        </row>
        <row r="43">
          <cell r="G43" t="str">
            <v>K91</v>
          </cell>
          <cell r="J43" t="str">
            <v>K915</v>
          </cell>
          <cell r="S43">
            <v>839062970</v>
          </cell>
          <cell r="T43">
            <v>882344387</v>
          </cell>
          <cell r="U43">
            <v>0</v>
          </cell>
        </row>
        <row r="44">
          <cell r="G44" t="str">
            <v>K1</v>
          </cell>
          <cell r="J44" t="str">
            <v/>
          </cell>
          <cell r="S44">
            <v>213932063</v>
          </cell>
          <cell r="T44">
            <v>237822647</v>
          </cell>
          <cell r="U44">
            <v>0</v>
          </cell>
        </row>
        <row r="45">
          <cell r="G45" t="str">
            <v>K2</v>
          </cell>
          <cell r="J45" t="str">
            <v/>
          </cell>
          <cell r="S45">
            <v>35938788</v>
          </cell>
          <cell r="T45">
            <v>40354874</v>
          </cell>
          <cell r="U45">
            <v>0</v>
          </cell>
        </row>
        <row r="46">
          <cell r="G46" t="str">
            <v>K3</v>
          </cell>
          <cell r="J46" t="str">
            <v/>
          </cell>
          <cell r="S46">
            <v>520022800</v>
          </cell>
          <cell r="T46">
            <v>552499029</v>
          </cell>
          <cell r="U46">
            <v>0</v>
          </cell>
        </row>
        <row r="47">
          <cell r="G47" t="str">
            <v>K4</v>
          </cell>
          <cell r="J47" t="str">
            <v/>
          </cell>
          <cell r="S47">
            <v>44612500</v>
          </cell>
          <cell r="T47">
            <v>42437500</v>
          </cell>
          <cell r="U47">
            <v>0</v>
          </cell>
        </row>
        <row r="48">
          <cell r="G48" t="str">
            <v>K5</v>
          </cell>
          <cell r="J48" t="str">
            <v>K502</v>
          </cell>
          <cell r="S48">
            <v>0</v>
          </cell>
          <cell r="T48">
            <v>2407390</v>
          </cell>
          <cell r="U48">
            <v>0</v>
          </cell>
        </row>
        <row r="49">
          <cell r="G49" t="str">
            <v>K5</v>
          </cell>
          <cell r="J49" t="str">
            <v>K502</v>
          </cell>
          <cell r="S49">
            <v>0</v>
          </cell>
          <cell r="T49">
            <v>1534600</v>
          </cell>
          <cell r="U49">
            <v>0</v>
          </cell>
        </row>
        <row r="50">
          <cell r="G50" t="str">
            <v>K5</v>
          </cell>
          <cell r="J50" t="str">
            <v>K506</v>
          </cell>
          <cell r="S50">
            <v>1980673</v>
          </cell>
          <cell r="T50">
            <v>2103173</v>
          </cell>
          <cell r="U50">
            <v>0</v>
          </cell>
        </row>
        <row r="51">
          <cell r="G51" t="str">
            <v>K5</v>
          </cell>
          <cell r="J51" t="str">
            <v>K512</v>
          </cell>
          <cell r="S51">
            <v>49477000</v>
          </cell>
          <cell r="T51">
            <v>82040567</v>
          </cell>
          <cell r="U51">
            <v>0</v>
          </cell>
        </row>
        <row r="52">
          <cell r="G52" t="str">
            <v>K5</v>
          </cell>
          <cell r="J52" t="str">
            <v>K513</v>
          </cell>
          <cell r="S52">
            <v>62544298</v>
          </cell>
          <cell r="T52">
            <v>310788381</v>
          </cell>
          <cell r="U52">
            <v>0</v>
          </cell>
        </row>
      </sheetData>
      <sheetData sheetId="6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</row>
        <row r="2">
          <cell r="G2" t="str">
            <v>B5</v>
          </cell>
          <cell r="J2" t="str">
            <v>B53</v>
          </cell>
          <cell r="S2">
            <v>0</v>
          </cell>
          <cell r="T2">
            <v>1033551</v>
          </cell>
          <cell r="U2">
            <v>0</v>
          </cell>
        </row>
        <row r="3">
          <cell r="G3" t="str">
            <v>B81</v>
          </cell>
          <cell r="J3" t="str">
            <v>B813</v>
          </cell>
          <cell r="S3">
            <v>0</v>
          </cell>
          <cell r="T3">
            <v>5318598</v>
          </cell>
          <cell r="U3">
            <v>0</v>
          </cell>
        </row>
        <row r="4">
          <cell r="G4" t="str">
            <v>B81</v>
          </cell>
          <cell r="J4" t="str">
            <v>B816</v>
          </cell>
          <cell r="S4">
            <v>238060331</v>
          </cell>
          <cell r="T4">
            <v>250519180</v>
          </cell>
          <cell r="U4">
            <v>0</v>
          </cell>
        </row>
        <row r="5">
          <cell r="G5" t="str">
            <v>B1</v>
          </cell>
          <cell r="J5" t="str">
            <v>B16</v>
          </cell>
          <cell r="S5">
            <v>0</v>
          </cell>
          <cell r="T5">
            <v>5282495</v>
          </cell>
          <cell r="U5">
            <v>0</v>
          </cell>
        </row>
        <row r="6">
          <cell r="G6" t="str">
            <v>B1</v>
          </cell>
          <cell r="J6" t="str">
            <v>B16</v>
          </cell>
          <cell r="S6">
            <v>6184850</v>
          </cell>
          <cell r="T6">
            <v>8187729</v>
          </cell>
          <cell r="U6">
            <v>0</v>
          </cell>
        </row>
        <row r="7">
          <cell r="G7" t="str">
            <v>B1</v>
          </cell>
          <cell r="J7" t="str">
            <v>B16</v>
          </cell>
          <cell r="S7">
            <v>0</v>
          </cell>
          <cell r="T7">
            <v>0</v>
          </cell>
          <cell r="U7">
            <v>0</v>
          </cell>
        </row>
        <row r="8">
          <cell r="G8" t="str">
            <v>B1</v>
          </cell>
          <cell r="J8" t="str">
            <v>B16</v>
          </cell>
          <cell r="S8">
            <v>0</v>
          </cell>
          <cell r="T8">
            <v>1393546</v>
          </cell>
          <cell r="U8">
            <v>0</v>
          </cell>
        </row>
        <row r="9">
          <cell r="G9" t="str">
            <v>B3</v>
          </cell>
          <cell r="J9" t="str">
            <v>B36</v>
          </cell>
          <cell r="S9">
            <v>350000</v>
          </cell>
          <cell r="T9">
            <v>30000</v>
          </cell>
          <cell r="U9">
            <v>0</v>
          </cell>
        </row>
        <row r="10">
          <cell r="G10" t="str">
            <v>B4</v>
          </cell>
          <cell r="J10" t="str">
            <v/>
          </cell>
          <cell r="S10">
            <v>2140000</v>
          </cell>
          <cell r="T10">
            <v>3017459</v>
          </cell>
          <cell r="U10">
            <v>0</v>
          </cell>
        </row>
        <row r="11">
          <cell r="G11" t="str">
            <v>K6</v>
          </cell>
          <cell r="J11" t="str">
            <v/>
          </cell>
          <cell r="S11">
            <v>500000</v>
          </cell>
          <cell r="T11">
            <v>7808000</v>
          </cell>
          <cell r="U11">
            <v>0</v>
          </cell>
        </row>
        <row r="12">
          <cell r="G12" t="str">
            <v>K1</v>
          </cell>
          <cell r="J12" t="str">
            <v/>
          </cell>
          <cell r="S12">
            <v>166196936</v>
          </cell>
          <cell r="T12">
            <v>180942606</v>
          </cell>
          <cell r="U12">
            <v>0</v>
          </cell>
        </row>
        <row r="13">
          <cell r="G13" t="str">
            <v>K2</v>
          </cell>
          <cell r="J13" t="str">
            <v/>
          </cell>
          <cell r="S13">
            <v>35426916</v>
          </cell>
          <cell r="T13">
            <v>38508543</v>
          </cell>
          <cell r="U13">
            <v>0</v>
          </cell>
        </row>
        <row r="14">
          <cell r="G14" t="str">
            <v>K3</v>
          </cell>
          <cell r="J14" t="str">
            <v/>
          </cell>
          <cell r="S14">
            <v>44611329</v>
          </cell>
          <cell r="T14">
            <v>47399068</v>
          </cell>
          <cell r="U14">
            <v>0</v>
          </cell>
        </row>
        <row r="15">
          <cell r="G15" t="str">
            <v>K5</v>
          </cell>
          <cell r="J15" t="str">
            <v>K506</v>
          </cell>
          <cell r="S15">
            <v>0</v>
          </cell>
          <cell r="T15">
            <v>124341</v>
          </cell>
          <cell r="U15">
            <v>0</v>
          </cell>
        </row>
      </sheetData>
      <sheetData sheetId="7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</row>
        <row r="2">
          <cell r="G2" t="str">
            <v>B81</v>
          </cell>
          <cell r="J2" t="str">
            <v>B813</v>
          </cell>
          <cell r="S2">
            <v>0</v>
          </cell>
          <cell r="T2">
            <v>2150952</v>
          </cell>
          <cell r="U2">
            <v>0</v>
          </cell>
        </row>
        <row r="3">
          <cell r="G3" t="str">
            <v>B81</v>
          </cell>
          <cell r="J3" t="str">
            <v>B816</v>
          </cell>
          <cell r="S3">
            <v>202958006</v>
          </cell>
          <cell r="T3">
            <v>209467913</v>
          </cell>
          <cell r="U3">
            <v>0</v>
          </cell>
        </row>
        <row r="4">
          <cell r="G4" t="str">
            <v>B1</v>
          </cell>
          <cell r="J4" t="str">
            <v>B16</v>
          </cell>
          <cell r="S4">
            <v>10982068</v>
          </cell>
          <cell r="T4">
            <v>13282806</v>
          </cell>
          <cell r="U4">
            <v>0</v>
          </cell>
        </row>
        <row r="5">
          <cell r="G5" t="str">
            <v>B4</v>
          </cell>
          <cell r="J5" t="str">
            <v/>
          </cell>
          <cell r="S5">
            <v>1027725</v>
          </cell>
          <cell r="T5">
            <v>1698079</v>
          </cell>
          <cell r="U5">
            <v>0</v>
          </cell>
        </row>
        <row r="6">
          <cell r="G6" t="str">
            <v>K6</v>
          </cell>
          <cell r="J6" t="str">
            <v/>
          </cell>
          <cell r="S6">
            <v>500000</v>
          </cell>
          <cell r="T6">
            <v>1230000</v>
          </cell>
          <cell r="U6">
            <v>0</v>
          </cell>
        </row>
        <row r="7">
          <cell r="G7" t="str">
            <v>K7</v>
          </cell>
          <cell r="J7" t="str">
            <v/>
          </cell>
          <cell r="S7">
            <v>0</v>
          </cell>
          <cell r="T7">
            <v>2910000</v>
          </cell>
          <cell r="U7">
            <v>0</v>
          </cell>
        </row>
        <row r="8">
          <cell r="G8" t="str">
            <v>K1</v>
          </cell>
          <cell r="J8" t="str">
            <v/>
          </cell>
          <cell r="S8">
            <v>144262249</v>
          </cell>
          <cell r="T8">
            <v>148699495</v>
          </cell>
          <cell r="U8">
            <v>0</v>
          </cell>
        </row>
        <row r="9">
          <cell r="G9" t="str">
            <v>K2</v>
          </cell>
          <cell r="J9" t="str">
            <v/>
          </cell>
          <cell r="S9">
            <v>27458744</v>
          </cell>
          <cell r="T9">
            <v>28246429</v>
          </cell>
          <cell r="U9">
            <v>0</v>
          </cell>
        </row>
        <row r="10">
          <cell r="G10" t="str">
            <v>K3</v>
          </cell>
          <cell r="J10" t="str">
            <v/>
          </cell>
          <cell r="S10">
            <v>42746806</v>
          </cell>
          <cell r="T10">
            <v>45513826</v>
          </cell>
          <cell r="U10">
            <v>0</v>
          </cell>
        </row>
      </sheetData>
      <sheetData sheetId="9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</row>
        <row r="2">
          <cell r="G2" t="str">
            <v>B81</v>
          </cell>
          <cell r="J2" t="str">
            <v>B813</v>
          </cell>
          <cell r="S2">
            <v>0</v>
          </cell>
          <cell r="T2">
            <v>18881605</v>
          </cell>
          <cell r="U2">
            <v>0</v>
          </cell>
        </row>
        <row r="3">
          <cell r="G3" t="str">
            <v>B81</v>
          </cell>
          <cell r="J3" t="str">
            <v>B816</v>
          </cell>
          <cell r="S3">
            <v>309669599</v>
          </cell>
          <cell r="T3">
            <v>347733794</v>
          </cell>
          <cell r="U3">
            <v>0</v>
          </cell>
        </row>
        <row r="4">
          <cell r="G4" t="str">
            <v>B1</v>
          </cell>
          <cell r="J4" t="str">
            <v>B16</v>
          </cell>
          <cell r="S4">
            <v>31912000</v>
          </cell>
          <cell r="T4">
            <v>31912000</v>
          </cell>
          <cell r="U4">
            <v>0</v>
          </cell>
        </row>
        <row r="5">
          <cell r="G5" t="str">
            <v>B1</v>
          </cell>
          <cell r="J5" t="str">
            <v>B16</v>
          </cell>
          <cell r="S5">
            <v>20911441</v>
          </cell>
          <cell r="T5">
            <v>23206402</v>
          </cell>
          <cell r="U5">
            <v>0</v>
          </cell>
        </row>
        <row r="6">
          <cell r="G6" t="str">
            <v>B1</v>
          </cell>
          <cell r="J6" t="str">
            <v>B16</v>
          </cell>
          <cell r="S6">
            <v>4935676</v>
          </cell>
          <cell r="T6">
            <v>0</v>
          </cell>
          <cell r="U6">
            <v>0</v>
          </cell>
        </row>
        <row r="7">
          <cell r="G7" t="str">
            <v>B4</v>
          </cell>
          <cell r="J7" t="str">
            <v/>
          </cell>
          <cell r="S7">
            <v>260923330</v>
          </cell>
          <cell r="T7">
            <v>281492661</v>
          </cell>
          <cell r="U7">
            <v>0</v>
          </cell>
        </row>
        <row r="8">
          <cell r="G8" t="str">
            <v>B4</v>
          </cell>
          <cell r="J8" t="str">
            <v>B402</v>
          </cell>
          <cell r="S8">
            <v>761124</v>
          </cell>
          <cell r="T8">
            <v>761124</v>
          </cell>
          <cell r="U8">
            <v>0</v>
          </cell>
        </row>
        <row r="9">
          <cell r="G9" t="str">
            <v>B6</v>
          </cell>
          <cell r="J9" t="str">
            <v>B65</v>
          </cell>
          <cell r="S9">
            <v>0</v>
          </cell>
          <cell r="T9">
            <v>329260</v>
          </cell>
          <cell r="U9">
            <v>0</v>
          </cell>
        </row>
        <row r="10">
          <cell r="G10" t="str">
            <v>K6</v>
          </cell>
          <cell r="J10" t="str">
            <v/>
          </cell>
          <cell r="S10">
            <v>1780000</v>
          </cell>
          <cell r="T10">
            <v>20366390</v>
          </cell>
          <cell r="U10">
            <v>0</v>
          </cell>
        </row>
        <row r="11">
          <cell r="G11" t="str">
            <v>K7</v>
          </cell>
          <cell r="J11" t="str">
            <v/>
          </cell>
          <cell r="S11">
            <v>778629</v>
          </cell>
          <cell r="T11">
            <v>613094</v>
          </cell>
          <cell r="U11">
            <v>0</v>
          </cell>
        </row>
        <row r="12">
          <cell r="G12" t="str">
            <v>K1</v>
          </cell>
          <cell r="J12" t="str">
            <v/>
          </cell>
          <cell r="S12">
            <v>329803972</v>
          </cell>
          <cell r="T12">
            <v>358027047</v>
          </cell>
          <cell r="U12">
            <v>0</v>
          </cell>
        </row>
        <row r="13">
          <cell r="G13" t="str">
            <v>K2</v>
          </cell>
          <cell r="J13" t="str">
            <v/>
          </cell>
          <cell r="S13">
            <v>63964495</v>
          </cell>
          <cell r="T13">
            <v>68728669</v>
          </cell>
          <cell r="U13">
            <v>0</v>
          </cell>
        </row>
        <row r="14">
          <cell r="G14" t="str">
            <v>K3</v>
          </cell>
          <cell r="J14" t="str">
            <v/>
          </cell>
          <cell r="S14">
            <v>232786074</v>
          </cell>
          <cell r="T14">
            <v>256581646</v>
          </cell>
          <cell r="U14">
            <v>0</v>
          </cell>
        </row>
      </sheetData>
      <sheetData sheetId="10">
        <row r="1">
          <cell r="G1" t="str">
            <v>Kiemelt előirányzat rovatkódja</v>
          </cell>
          <cell r="J1" t="str">
            <v>Előirányzat rovatkódja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</row>
        <row r="2">
          <cell r="G2" t="str">
            <v>B2</v>
          </cell>
          <cell r="J2" t="str">
            <v>B25</v>
          </cell>
          <cell r="S2">
            <v>0</v>
          </cell>
          <cell r="T2">
            <v>896000</v>
          </cell>
          <cell r="U2">
            <v>0</v>
          </cell>
        </row>
        <row r="3">
          <cell r="G3" t="str">
            <v>B81</v>
          </cell>
          <cell r="J3" t="str">
            <v>B813</v>
          </cell>
          <cell r="S3">
            <v>0</v>
          </cell>
          <cell r="T3">
            <v>17997978</v>
          </cell>
          <cell r="U3">
            <v>0</v>
          </cell>
        </row>
        <row r="4">
          <cell r="G4" t="str">
            <v>B81</v>
          </cell>
          <cell r="J4" t="str">
            <v>B816</v>
          </cell>
          <cell r="S4">
            <v>88375034</v>
          </cell>
          <cell r="T4">
            <v>74623500</v>
          </cell>
          <cell r="U4">
            <v>0</v>
          </cell>
        </row>
        <row r="5">
          <cell r="G5" t="str">
            <v>B1</v>
          </cell>
          <cell r="J5" t="str">
            <v>B16</v>
          </cell>
          <cell r="S5">
            <v>100000</v>
          </cell>
          <cell r="T5">
            <v>100000</v>
          </cell>
          <cell r="U5">
            <v>0</v>
          </cell>
        </row>
        <row r="6">
          <cell r="G6" t="str">
            <v>B1</v>
          </cell>
          <cell r="J6" t="str">
            <v>B16</v>
          </cell>
          <cell r="S6">
            <v>0</v>
          </cell>
          <cell r="T6">
            <v>2304000</v>
          </cell>
          <cell r="U6">
            <v>0</v>
          </cell>
        </row>
        <row r="7">
          <cell r="G7" t="str">
            <v>B1</v>
          </cell>
          <cell r="J7" t="str">
            <v>B16</v>
          </cell>
          <cell r="S7">
            <v>6357488</v>
          </cell>
          <cell r="T7">
            <v>7638732</v>
          </cell>
          <cell r="U7">
            <v>0</v>
          </cell>
        </row>
        <row r="8">
          <cell r="G8" t="str">
            <v>B4</v>
          </cell>
          <cell r="J8" t="str">
            <v/>
          </cell>
          <cell r="S8">
            <v>7629800</v>
          </cell>
          <cell r="T8">
            <v>8202548</v>
          </cell>
          <cell r="U8">
            <v>0</v>
          </cell>
        </row>
        <row r="9">
          <cell r="G9" t="str">
            <v>B4</v>
          </cell>
          <cell r="J9" t="str">
            <v>B402</v>
          </cell>
          <cell r="S9">
            <v>4900000</v>
          </cell>
          <cell r="T9">
            <v>5568019</v>
          </cell>
          <cell r="U9">
            <v>0</v>
          </cell>
        </row>
        <row r="10">
          <cell r="G10" t="str">
            <v>K6</v>
          </cell>
          <cell r="J10" t="str">
            <v/>
          </cell>
          <cell r="S10">
            <v>2690943</v>
          </cell>
          <cell r="T10">
            <v>6065560</v>
          </cell>
          <cell r="U10">
            <v>0</v>
          </cell>
        </row>
        <row r="11">
          <cell r="G11" t="str">
            <v>K7</v>
          </cell>
          <cell r="J11" t="str">
            <v/>
          </cell>
          <cell r="S11">
            <v>1500000</v>
          </cell>
          <cell r="T11">
            <v>2334000</v>
          </cell>
          <cell r="U11">
            <v>0</v>
          </cell>
        </row>
        <row r="12">
          <cell r="G12" t="str">
            <v>K1</v>
          </cell>
          <cell r="J12" t="str">
            <v/>
          </cell>
          <cell r="S12">
            <v>49756594</v>
          </cell>
          <cell r="T12">
            <v>49912532</v>
          </cell>
          <cell r="U12">
            <v>0</v>
          </cell>
        </row>
        <row r="13">
          <cell r="G13" t="str">
            <v>K2</v>
          </cell>
          <cell r="J13" t="str">
            <v/>
          </cell>
          <cell r="S13">
            <v>9671742</v>
          </cell>
          <cell r="T13">
            <v>9359472</v>
          </cell>
          <cell r="U13">
            <v>0</v>
          </cell>
        </row>
        <row r="14">
          <cell r="G14" t="str">
            <v>K3</v>
          </cell>
          <cell r="J14" t="str">
            <v/>
          </cell>
          <cell r="S14">
            <v>43743043</v>
          </cell>
          <cell r="T14">
            <v>49659186</v>
          </cell>
          <cell r="U14">
            <v>0</v>
          </cell>
        </row>
        <row r="15">
          <cell r="G15" t="str">
            <v>K5</v>
          </cell>
          <cell r="J15" t="str">
            <v>K506</v>
          </cell>
          <cell r="S15">
            <v>0</v>
          </cell>
          <cell r="T15">
            <v>27</v>
          </cell>
          <cell r="U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Kiadások funkció szerint"/>
      <sheetName val="Bevételek funkció szerint"/>
    </sheetNames>
    <sheetDataSet>
      <sheetData sheetId="0">
        <row r="34">
          <cell r="Q34">
            <v>1067800687</v>
          </cell>
          <cell r="U34">
            <v>867546965</v>
          </cell>
          <cell r="V34">
            <v>200253722</v>
          </cell>
        </row>
        <row r="68">
          <cell r="Q68">
            <v>370704039</v>
          </cell>
          <cell r="U68">
            <v>370704039</v>
          </cell>
          <cell r="V68">
            <v>0</v>
          </cell>
        </row>
        <row r="69">
          <cell r="Q69">
            <v>89851179</v>
          </cell>
          <cell r="U69">
            <v>44933157</v>
          </cell>
          <cell r="V69">
            <v>44918022</v>
          </cell>
        </row>
        <row r="98">
          <cell r="Q98">
            <v>60000</v>
          </cell>
          <cell r="U98">
            <v>0</v>
          </cell>
          <cell r="V98">
            <v>60000</v>
          </cell>
        </row>
        <row r="142">
          <cell r="Q142">
            <v>120490155</v>
          </cell>
          <cell r="U142">
            <v>112636124</v>
          </cell>
          <cell r="V142">
            <v>7854031</v>
          </cell>
        </row>
        <row r="149">
          <cell r="Q149">
            <v>98065863</v>
          </cell>
          <cell r="U149">
            <v>35433</v>
          </cell>
          <cell r="V149">
            <v>98030430</v>
          </cell>
        </row>
        <row r="178">
          <cell r="Q178">
            <v>26087895</v>
          </cell>
          <cell r="U178">
            <v>26087895</v>
          </cell>
          <cell r="V178">
            <v>0</v>
          </cell>
        </row>
      </sheetData>
      <sheetData sheetId="1">
        <row r="8">
          <cell r="Q8">
            <v>165779734</v>
          </cell>
          <cell r="U8">
            <v>80205191</v>
          </cell>
          <cell r="V8">
            <v>85574543</v>
          </cell>
        </row>
        <row r="9">
          <cell r="Q9">
            <v>24017115</v>
          </cell>
          <cell r="U9">
            <v>11738341</v>
          </cell>
          <cell r="V9">
            <v>12278774</v>
          </cell>
        </row>
        <row r="10">
          <cell r="Q10">
            <v>278644339</v>
          </cell>
          <cell r="U10">
            <v>169989693</v>
          </cell>
          <cell r="V10">
            <v>108654646</v>
          </cell>
        </row>
        <row r="12">
          <cell r="Q12">
            <v>42424790</v>
          </cell>
          <cell r="U12">
            <v>0</v>
          </cell>
          <cell r="V12">
            <v>42424790</v>
          </cell>
        </row>
        <row r="30">
          <cell r="Q30">
            <v>77329284</v>
          </cell>
          <cell r="U30">
            <v>62082523</v>
          </cell>
          <cell r="V30">
            <v>15246761</v>
          </cell>
        </row>
        <row r="35">
          <cell r="Q35">
            <v>309772334</v>
          </cell>
          <cell r="U35">
            <v>68412713</v>
          </cell>
          <cell r="V35">
            <v>241359621</v>
          </cell>
        </row>
        <row r="36">
          <cell r="Q36">
            <v>177046873</v>
          </cell>
          <cell r="U36">
            <v>130045008</v>
          </cell>
          <cell r="V36">
            <v>47001865</v>
          </cell>
        </row>
        <row r="47">
          <cell r="Q47">
            <v>1300000</v>
          </cell>
          <cell r="U47">
            <v>0</v>
          </cell>
          <cell r="V47">
            <v>1300000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34">
          <cell r="Q34">
            <v>6652053</v>
          </cell>
          <cell r="U34">
            <v>6652053</v>
          </cell>
          <cell r="V34">
            <v>0</v>
          </cell>
        </row>
        <row r="68">
          <cell r="Q68">
            <v>3000</v>
          </cell>
          <cell r="U68">
            <v>3000</v>
          </cell>
          <cell r="V68">
            <v>0</v>
          </cell>
        </row>
        <row r="69">
          <cell r="Q69">
            <v>2878787</v>
          </cell>
          <cell r="U69">
            <v>2878787</v>
          </cell>
          <cell r="V69">
            <v>0</v>
          </cell>
        </row>
        <row r="98">
          <cell r="Q98">
            <v>0</v>
          </cell>
          <cell r="U98">
            <v>0</v>
          </cell>
          <cell r="V98">
            <v>0</v>
          </cell>
        </row>
        <row r="142">
          <cell r="Q142">
            <v>0</v>
          </cell>
          <cell r="U142">
            <v>0</v>
          </cell>
          <cell r="V142">
            <v>0</v>
          </cell>
        </row>
        <row r="149">
          <cell r="Q149">
            <v>1033551</v>
          </cell>
          <cell r="U149">
            <v>1033551</v>
          </cell>
          <cell r="V149">
            <v>0</v>
          </cell>
        </row>
        <row r="178">
          <cell r="Q178">
            <v>0</v>
          </cell>
          <cell r="U178">
            <v>0</v>
          </cell>
          <cell r="V178">
            <v>0</v>
          </cell>
        </row>
      </sheetData>
      <sheetData sheetId="1">
        <row r="8">
          <cell r="Q8">
            <v>161339274</v>
          </cell>
          <cell r="U8">
            <v>161339274</v>
          </cell>
          <cell r="V8">
            <v>0</v>
          </cell>
        </row>
        <row r="9">
          <cell r="Q9">
            <v>31198443</v>
          </cell>
          <cell r="U9">
            <v>31198443</v>
          </cell>
          <cell r="V9">
            <v>0</v>
          </cell>
        </row>
        <row r="10">
          <cell r="Q10">
            <v>33264643</v>
          </cell>
          <cell r="U10">
            <v>33264643</v>
          </cell>
          <cell r="V10">
            <v>0</v>
          </cell>
        </row>
        <row r="12">
          <cell r="Q12">
            <v>0</v>
          </cell>
          <cell r="U12">
            <v>0</v>
          </cell>
          <cell r="V12">
            <v>0</v>
          </cell>
        </row>
        <row r="30">
          <cell r="Q30">
            <v>124341</v>
          </cell>
          <cell r="U30">
            <v>124341</v>
          </cell>
          <cell r="V30">
            <v>0</v>
          </cell>
        </row>
        <row r="35">
          <cell r="Q35">
            <v>3910039</v>
          </cell>
          <cell r="U35">
            <v>3910039</v>
          </cell>
          <cell r="V35">
            <v>0</v>
          </cell>
        </row>
        <row r="36">
          <cell r="Q36">
            <v>0</v>
          </cell>
          <cell r="U36">
            <v>0</v>
          </cell>
          <cell r="V36">
            <v>0</v>
          </cell>
        </row>
        <row r="47">
          <cell r="Q47">
            <v>0</v>
          </cell>
          <cell r="U47">
            <v>0</v>
          </cell>
          <cell r="V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34">
          <cell r="Q34">
            <v>10242047</v>
          </cell>
          <cell r="U34">
            <v>10242047</v>
          </cell>
          <cell r="V34">
            <v>0</v>
          </cell>
        </row>
        <row r="68">
          <cell r="Q68">
            <v>0</v>
          </cell>
          <cell r="U68">
            <v>0</v>
          </cell>
          <cell r="V68">
            <v>0</v>
          </cell>
        </row>
        <row r="69">
          <cell r="Q69">
            <v>1265196</v>
          </cell>
          <cell r="U69">
            <v>1265196</v>
          </cell>
          <cell r="V69">
            <v>0</v>
          </cell>
        </row>
        <row r="98">
          <cell r="Q98">
            <v>0</v>
          </cell>
          <cell r="U98">
            <v>0</v>
          </cell>
          <cell r="V98">
            <v>0</v>
          </cell>
        </row>
        <row r="142">
          <cell r="Q142">
            <v>0</v>
          </cell>
        </row>
        <row r="149">
          <cell r="Q149">
            <v>0</v>
          </cell>
        </row>
        <row r="178">
          <cell r="Q178">
            <v>0</v>
          </cell>
        </row>
      </sheetData>
      <sheetData sheetId="1">
        <row r="8">
          <cell r="Q8">
            <v>138423889</v>
          </cell>
          <cell r="U8">
            <v>138423889</v>
          </cell>
          <cell r="V8">
            <v>0</v>
          </cell>
        </row>
        <row r="9">
          <cell r="Q9">
            <v>25089940</v>
          </cell>
          <cell r="U9">
            <v>25089940</v>
          </cell>
          <cell r="V9">
            <v>0</v>
          </cell>
        </row>
        <row r="10">
          <cell r="Q10">
            <v>40311443</v>
          </cell>
          <cell r="U10">
            <v>40311443</v>
          </cell>
          <cell r="V10">
            <v>0</v>
          </cell>
        </row>
        <row r="12">
          <cell r="Q12">
            <v>0</v>
          </cell>
          <cell r="U12">
            <v>0</v>
          </cell>
          <cell r="V12">
            <v>0</v>
          </cell>
        </row>
        <row r="30">
          <cell r="Q30">
            <v>0</v>
          </cell>
          <cell r="U30">
            <v>0</v>
          </cell>
          <cell r="V30">
            <v>0</v>
          </cell>
        </row>
        <row r="35">
          <cell r="Q35">
            <v>385510</v>
          </cell>
          <cell r="U35">
            <v>385510</v>
          </cell>
          <cell r="V35">
            <v>0</v>
          </cell>
        </row>
        <row r="36">
          <cell r="Q36">
            <v>250000</v>
          </cell>
          <cell r="U36">
            <v>250000</v>
          </cell>
          <cell r="V36">
            <v>0</v>
          </cell>
        </row>
        <row r="47">
          <cell r="Q47">
            <v>0</v>
          </cell>
          <cell r="U47">
            <v>0</v>
          </cell>
          <cell r="V4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34">
          <cell r="Q34">
            <v>55119280</v>
          </cell>
          <cell r="U34">
            <v>43136516</v>
          </cell>
          <cell r="V34">
            <v>11982764</v>
          </cell>
        </row>
        <row r="68">
          <cell r="Q68">
            <v>0</v>
          </cell>
          <cell r="U68">
            <v>0</v>
          </cell>
          <cell r="V68">
            <v>0</v>
          </cell>
        </row>
        <row r="69">
          <cell r="Q69">
            <v>283475020</v>
          </cell>
          <cell r="U69">
            <v>16285890</v>
          </cell>
          <cell r="V69">
            <v>267189130</v>
          </cell>
        </row>
        <row r="98">
          <cell r="Q98">
            <v>329260</v>
          </cell>
          <cell r="U98">
            <v>0</v>
          </cell>
          <cell r="V98">
            <v>329260</v>
          </cell>
        </row>
        <row r="142">
          <cell r="Q142">
            <v>0</v>
          </cell>
        </row>
        <row r="149">
          <cell r="Q149">
            <v>0</v>
          </cell>
        </row>
        <row r="178">
          <cell r="Q178">
            <v>0</v>
          </cell>
        </row>
      </sheetData>
      <sheetData sheetId="1">
        <row r="8">
          <cell r="Q8">
            <v>357578586</v>
          </cell>
          <cell r="U8">
            <v>154027535</v>
          </cell>
          <cell r="V8">
            <v>203551051</v>
          </cell>
        </row>
        <row r="9">
          <cell r="Q9">
            <v>67055437</v>
          </cell>
          <cell r="U9">
            <v>29100030</v>
          </cell>
          <cell r="V9">
            <v>37955407</v>
          </cell>
        </row>
        <row r="10">
          <cell r="Q10">
            <v>254669537</v>
          </cell>
          <cell r="U10">
            <v>68656412</v>
          </cell>
          <cell r="V10">
            <v>186013125</v>
          </cell>
        </row>
        <row r="12">
          <cell r="Q12">
            <v>0</v>
          </cell>
          <cell r="U12">
            <v>0</v>
          </cell>
          <cell r="V12">
            <v>0</v>
          </cell>
        </row>
        <row r="30">
          <cell r="Q30">
            <v>0</v>
          </cell>
          <cell r="U30">
            <v>0</v>
          </cell>
          <cell r="V30">
            <v>0</v>
          </cell>
        </row>
        <row r="35">
          <cell r="Q35">
            <v>18187211</v>
          </cell>
          <cell r="U35">
            <v>5426909</v>
          </cell>
          <cell r="V35">
            <v>12760302</v>
          </cell>
        </row>
        <row r="36">
          <cell r="Q36">
            <v>613094</v>
          </cell>
          <cell r="U36">
            <v>0</v>
          </cell>
          <cell r="V36">
            <v>613094</v>
          </cell>
        </row>
        <row r="47">
          <cell r="Q47">
            <v>0</v>
          </cell>
          <cell r="U47">
            <v>0</v>
          </cell>
          <cell r="V4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ímrendes összevont bevételek"/>
      <sheetName val="Címrendes összevont kiadások"/>
      <sheetName val="Bevételek funkció szerint"/>
      <sheetName val="Kiadások funkció szerint"/>
    </sheetNames>
    <sheetDataSet>
      <sheetData sheetId="0">
        <row r="34">
          <cell r="Q34">
            <v>8664772</v>
          </cell>
          <cell r="U34">
            <v>8664772</v>
          </cell>
          <cell r="V34">
            <v>0</v>
          </cell>
        </row>
        <row r="68">
          <cell r="Q68">
            <v>0</v>
          </cell>
          <cell r="U68">
            <v>0</v>
          </cell>
          <cell r="V68">
            <v>0</v>
          </cell>
        </row>
        <row r="69">
          <cell r="Q69">
            <v>9919723</v>
          </cell>
          <cell r="U69">
            <v>7041259</v>
          </cell>
          <cell r="V69">
            <v>2878464</v>
          </cell>
        </row>
        <row r="98">
          <cell r="Q98">
            <v>0</v>
          </cell>
          <cell r="U98">
            <v>0</v>
          </cell>
          <cell r="V98">
            <v>0</v>
          </cell>
        </row>
        <row r="142">
          <cell r="Q142">
            <v>500000</v>
          </cell>
          <cell r="U142">
            <v>500000</v>
          </cell>
          <cell r="V142">
            <v>0</v>
          </cell>
        </row>
        <row r="149">
          <cell r="Q149">
            <v>0</v>
          </cell>
          <cell r="U149">
            <v>0</v>
          </cell>
          <cell r="V149">
            <v>0</v>
          </cell>
        </row>
        <row r="178">
          <cell r="Q178">
            <v>0</v>
          </cell>
          <cell r="U178">
            <v>0</v>
          </cell>
          <cell r="V178">
            <v>0</v>
          </cell>
        </row>
      </sheetData>
      <sheetData sheetId="1">
        <row r="8">
          <cell r="Q8">
            <v>45930623</v>
          </cell>
          <cell r="U8">
            <v>41274564</v>
          </cell>
          <cell r="V8">
            <v>4656059</v>
          </cell>
        </row>
        <row r="9">
          <cell r="Q9">
            <v>8273352</v>
          </cell>
          <cell r="U9">
            <v>7397546</v>
          </cell>
          <cell r="V9">
            <v>875806</v>
          </cell>
        </row>
        <row r="10">
          <cell r="Q10">
            <v>42974490</v>
          </cell>
          <cell r="U10">
            <v>40056163</v>
          </cell>
          <cell r="V10">
            <v>2918327</v>
          </cell>
        </row>
        <row r="12">
          <cell r="Q12">
            <v>0</v>
          </cell>
          <cell r="U12">
            <v>0</v>
          </cell>
          <cell r="V12">
            <v>0</v>
          </cell>
        </row>
        <row r="30">
          <cell r="Q30">
            <v>27</v>
          </cell>
          <cell r="U30">
            <v>27</v>
          </cell>
          <cell r="V30">
            <v>0</v>
          </cell>
        </row>
        <row r="35">
          <cell r="Q35">
            <v>4475643</v>
          </cell>
          <cell r="U35">
            <v>4475643</v>
          </cell>
          <cell r="V35">
            <v>0</v>
          </cell>
        </row>
        <row r="36">
          <cell r="Q36">
            <v>0</v>
          </cell>
          <cell r="U36">
            <v>0</v>
          </cell>
          <cell r="V36">
            <v>0</v>
          </cell>
        </row>
        <row r="47">
          <cell r="Q47">
            <v>0</v>
          </cell>
          <cell r="U47">
            <v>0</v>
          </cell>
          <cell r="V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J37"/>
  <sheetViews>
    <sheetView tabSelected="1" view="pageBreakPreview" zoomScale="60" zoomScalePageLayoutView="0" workbookViewId="0" topLeftCell="A1">
      <selection activeCell="F24" sqref="F24"/>
    </sheetView>
  </sheetViews>
  <sheetFormatPr defaultColWidth="9.140625" defaultRowHeight="15"/>
  <cols>
    <col min="1" max="1" width="5.7109375" style="0" customWidth="1"/>
    <col min="5" max="5" width="8.7109375" style="0" customWidth="1"/>
    <col min="7" max="7" width="11.8515625" style="0" customWidth="1"/>
    <col min="10" max="10" width="11.7109375" style="0" customWidth="1"/>
  </cols>
  <sheetData>
    <row r="3" spans="1:9" ht="18.75">
      <c r="A3" s="630" t="s">
        <v>678</v>
      </c>
      <c r="B3" s="630"/>
      <c r="C3" s="630"/>
      <c r="D3" s="630"/>
      <c r="E3" s="630"/>
      <c r="F3" s="630"/>
      <c r="G3" s="630"/>
      <c r="H3" s="630"/>
      <c r="I3" s="630"/>
    </row>
    <row r="4" spans="1:9" ht="18.75">
      <c r="A4" s="381"/>
      <c r="B4" s="381"/>
      <c r="C4" s="381"/>
      <c r="D4" s="381"/>
      <c r="E4" s="381"/>
      <c r="F4" s="381"/>
      <c r="G4" s="381"/>
      <c r="H4" s="381"/>
      <c r="I4" s="381"/>
    </row>
    <row r="5" spans="1:10" ht="18.75">
      <c r="A5" s="631" t="s">
        <v>445</v>
      </c>
      <c r="B5" s="631"/>
      <c r="C5" s="631"/>
      <c r="D5" s="631"/>
      <c r="E5" s="631"/>
      <c r="F5" s="438" t="str">
        <f>'[1]Dátum'!$B$1</f>
        <v>2019.</v>
      </c>
      <c r="G5" s="632" t="s">
        <v>759</v>
      </c>
      <c r="H5" s="632"/>
      <c r="I5" s="632"/>
      <c r="J5" s="632"/>
    </row>
    <row r="6" ht="15">
      <c r="E6" s="378"/>
    </row>
    <row r="7" spans="4:7" ht="18.75">
      <c r="D7" s="630" t="str">
        <f>'[1]Dátum'!$B$4</f>
        <v>2019. évi zárszámadás</v>
      </c>
      <c r="E7" s="630"/>
      <c r="F7" s="630"/>
      <c r="G7" s="630"/>
    </row>
    <row r="10" spans="1:4" ht="18.75">
      <c r="A10" s="440"/>
      <c r="B10" s="440"/>
      <c r="C10" s="440"/>
      <c r="D10" s="440"/>
    </row>
    <row r="37" spans="1:8" ht="15">
      <c r="A37" s="629"/>
      <c r="B37" s="629"/>
      <c r="C37" s="629"/>
      <c r="D37" s="629"/>
      <c r="E37" s="629"/>
      <c r="F37" s="629"/>
      <c r="G37" s="628"/>
      <c r="H37" s="628"/>
    </row>
  </sheetData>
  <sheetProtection/>
  <mergeCells count="6">
    <mergeCell ref="G37:H37"/>
    <mergeCell ref="A37:F37"/>
    <mergeCell ref="A3:I3"/>
    <mergeCell ref="A5:E5"/>
    <mergeCell ref="G5:J5"/>
    <mergeCell ref="D7:G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0"/>
  <sheetViews>
    <sheetView view="pageBreakPreview" zoomScaleSheetLayoutView="100" workbookViewId="0" topLeftCell="A1">
      <selection activeCell="N6" sqref="N6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3.421875" style="67" customWidth="1"/>
    <col min="14" max="14" width="10.57421875" style="67" customWidth="1"/>
    <col min="15" max="15" width="10.57421875" style="194" customWidth="1"/>
    <col min="16" max="16" width="10.8515625" style="194" customWidth="1"/>
    <col min="17" max="17" width="10.7109375" style="194" customWidth="1"/>
    <col min="18" max="16384" width="8.8515625" style="194" customWidth="1"/>
  </cols>
  <sheetData>
    <row r="1" spans="12:17" ht="12.75">
      <c r="L1" s="494" t="s">
        <v>898</v>
      </c>
      <c r="Q1" s="493" t="s">
        <v>628</v>
      </c>
    </row>
    <row r="2" spans="2:16" ht="15"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7" t="s">
        <v>899</v>
      </c>
      <c r="M2" s="495"/>
      <c r="N2" s="495"/>
      <c r="O2" s="496"/>
      <c r="P2" s="496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Q3" s="4" t="s">
        <v>765</v>
      </c>
    </row>
    <row r="4" spans="1:17" ht="30.75" customHeight="1">
      <c r="A4" s="676" t="s">
        <v>1</v>
      </c>
      <c r="B4" s="674" t="s">
        <v>2</v>
      </c>
      <c r="C4" s="674" t="s">
        <v>3</v>
      </c>
      <c r="D4" s="674" t="s">
        <v>4</v>
      </c>
      <c r="E4" s="674" t="s">
        <v>5</v>
      </c>
      <c r="F4" s="674" t="s">
        <v>6</v>
      </c>
      <c r="G4" s="674" t="s">
        <v>7</v>
      </c>
      <c r="H4" s="674" t="s">
        <v>8</v>
      </c>
      <c r="I4" s="674" t="s">
        <v>9</v>
      </c>
      <c r="J4" s="674" t="s">
        <v>10</v>
      </c>
      <c r="K4" s="674" t="s">
        <v>11</v>
      </c>
      <c r="L4" s="678" t="s">
        <v>12</v>
      </c>
      <c r="M4" s="674" t="s">
        <v>13</v>
      </c>
      <c r="N4" s="498">
        <f>'[1]Dátum'!$B$7</f>
        <v>2019</v>
      </c>
      <c r="O4" s="499">
        <f>N4+1</f>
        <v>2020</v>
      </c>
      <c r="P4" s="499">
        <f>O4+1</f>
        <v>2021</v>
      </c>
      <c r="Q4" s="499">
        <f>P4+1</f>
        <v>2022</v>
      </c>
    </row>
    <row r="5" spans="1:17" ht="28.5" customHeight="1">
      <c r="A5" s="677"/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9"/>
      <c r="M5" s="675"/>
      <c r="N5" s="500" t="s">
        <v>999</v>
      </c>
      <c r="O5" s="500" t="s">
        <v>900</v>
      </c>
      <c r="P5" s="500" t="s">
        <v>900</v>
      </c>
      <c r="Q5" s="500" t="s">
        <v>900</v>
      </c>
    </row>
    <row r="6" spans="2:14" ht="27" customHeight="1">
      <c r="B6" s="72"/>
      <c r="C6" s="72"/>
      <c r="D6" s="72">
        <v>1</v>
      </c>
      <c r="E6" s="72"/>
      <c r="F6" s="72"/>
      <c r="G6" s="72"/>
      <c r="H6" s="72"/>
      <c r="I6" s="72" t="s">
        <v>114</v>
      </c>
      <c r="J6" s="72"/>
      <c r="K6" s="72"/>
      <c r="L6" s="72"/>
      <c r="M6" s="72"/>
      <c r="N6" s="43"/>
    </row>
    <row r="7" spans="2:17" ht="12.75">
      <c r="B7" s="3"/>
      <c r="C7" s="3"/>
      <c r="D7" s="3"/>
      <c r="E7" s="3" t="s">
        <v>19</v>
      </c>
      <c r="F7" s="3"/>
      <c r="G7" s="3"/>
      <c r="H7" s="3"/>
      <c r="I7" s="3"/>
      <c r="J7" s="3"/>
      <c r="K7" s="72" t="s">
        <v>115</v>
      </c>
      <c r="L7" s="3"/>
      <c r="M7" s="3" t="s">
        <v>116</v>
      </c>
      <c r="N7" s="73">
        <f>Összesítő!P7</f>
        <v>1148478839</v>
      </c>
      <c r="O7" s="282">
        <f aca="true" t="shared" si="0" ref="O7:Q8">N7</f>
        <v>1148478839</v>
      </c>
      <c r="P7" s="282">
        <f t="shared" si="0"/>
        <v>1148478839</v>
      </c>
      <c r="Q7" s="282">
        <f t="shared" si="0"/>
        <v>1148478839</v>
      </c>
    </row>
    <row r="8" spans="5:17" ht="12.75">
      <c r="E8" s="67" t="s">
        <v>23</v>
      </c>
      <c r="K8" s="67" t="s">
        <v>158</v>
      </c>
      <c r="M8" s="67" t="s">
        <v>159</v>
      </c>
      <c r="N8" s="73">
        <f>Összesítő!P8</f>
        <v>370707039</v>
      </c>
      <c r="O8" s="282">
        <f t="shared" si="0"/>
        <v>370707039</v>
      </c>
      <c r="P8" s="282">
        <f t="shared" si="0"/>
        <v>370707039</v>
      </c>
      <c r="Q8" s="282">
        <f t="shared" si="0"/>
        <v>370707039</v>
      </c>
    </row>
    <row r="9" spans="5:17" ht="12.75">
      <c r="E9" s="67" t="s">
        <v>26</v>
      </c>
      <c r="K9" s="67" t="s">
        <v>211</v>
      </c>
      <c r="M9" s="67" t="s">
        <v>212</v>
      </c>
      <c r="N9" s="73">
        <f>Összesítő!P9</f>
        <v>387389905</v>
      </c>
      <c r="O9" s="282">
        <f>N9*1.013</f>
        <v>392425973.765</v>
      </c>
      <c r="P9" s="282">
        <f>O9*1.028</f>
        <v>403413901.03042</v>
      </c>
      <c r="Q9" s="282">
        <f>P9*1.028</f>
        <v>414709490.2592718</v>
      </c>
    </row>
    <row r="10" spans="5:17" ht="12.75">
      <c r="E10" s="67" t="s">
        <v>30</v>
      </c>
      <c r="K10" s="67" t="s">
        <v>214</v>
      </c>
      <c r="M10" s="67" t="s">
        <v>215</v>
      </c>
      <c r="N10" s="73">
        <f>Összesítő!P10</f>
        <v>389260</v>
      </c>
      <c r="O10" s="282">
        <v>0</v>
      </c>
      <c r="P10" s="282">
        <v>0</v>
      </c>
      <c r="Q10" s="282">
        <v>0</v>
      </c>
    </row>
    <row r="11" spans="1:17" ht="12.75">
      <c r="A11" s="75" t="s">
        <v>19</v>
      </c>
      <c r="B11" s="75"/>
      <c r="C11" s="75"/>
      <c r="D11" s="75"/>
      <c r="E11" s="75"/>
      <c r="F11" s="75"/>
      <c r="G11" s="75"/>
      <c r="H11" s="75"/>
      <c r="I11" s="75" t="s">
        <v>456</v>
      </c>
      <c r="J11" s="75"/>
      <c r="K11" s="75"/>
      <c r="L11" s="75"/>
      <c r="M11" s="75"/>
      <c r="N11" s="76">
        <f>SUM(N7:N10)</f>
        <v>1906965043</v>
      </c>
      <c r="O11" s="76">
        <f>SUM(O7:O10)</f>
        <v>1911611851.7649999</v>
      </c>
      <c r="P11" s="76">
        <f>SUM(P7:P10)</f>
        <v>1922599779.03042</v>
      </c>
      <c r="Q11" s="76">
        <f>SUM(Q7:Q10)</f>
        <v>1933895368.2592719</v>
      </c>
    </row>
    <row r="12" spans="14:17" ht="12.75">
      <c r="N12" s="74"/>
      <c r="O12" s="282"/>
      <c r="P12" s="282"/>
      <c r="Q12" s="282"/>
    </row>
    <row r="13" spans="1:17" ht="12.75">
      <c r="A13" s="69"/>
      <c r="B13" s="69"/>
      <c r="C13" s="69"/>
      <c r="D13" s="69" t="s">
        <v>23</v>
      </c>
      <c r="E13" s="69"/>
      <c r="F13" s="69"/>
      <c r="G13" s="69"/>
      <c r="H13" s="69"/>
      <c r="I13" s="69" t="s">
        <v>458</v>
      </c>
      <c r="J13" s="69"/>
      <c r="K13" s="69"/>
      <c r="L13" s="69"/>
      <c r="M13" s="69"/>
      <c r="N13" s="70"/>
      <c r="O13" s="70"/>
      <c r="P13" s="70"/>
      <c r="Q13" s="70"/>
    </row>
    <row r="14" spans="1:17" ht="12.75">
      <c r="A14" s="3"/>
      <c r="B14" s="3"/>
      <c r="C14" s="3"/>
      <c r="D14" s="3"/>
      <c r="E14" s="3" t="s">
        <v>19</v>
      </c>
      <c r="F14" s="3"/>
      <c r="G14" s="3"/>
      <c r="H14" s="3"/>
      <c r="I14" s="3"/>
      <c r="J14" s="3"/>
      <c r="K14" s="72" t="s">
        <v>234</v>
      </c>
      <c r="L14" s="3"/>
      <c r="M14" s="3" t="s">
        <v>235</v>
      </c>
      <c r="N14" s="73">
        <f>Összesítő!P14</f>
        <v>120990155</v>
      </c>
      <c r="O14" s="282">
        <f>O43*0.8+O44*0.8</f>
        <v>251391.2</v>
      </c>
      <c r="P14" s="282">
        <f>P43*0.8+P44*0.8</f>
        <v>735557.6000000001</v>
      </c>
      <c r="Q14" s="282">
        <f>Q43*0.8+Q44*0.8</f>
        <v>27338.4</v>
      </c>
    </row>
    <row r="15" spans="5:17" ht="12.75">
      <c r="E15" s="67" t="s">
        <v>23</v>
      </c>
      <c r="K15" s="67" t="s">
        <v>263</v>
      </c>
      <c r="M15" s="67" t="s">
        <v>264</v>
      </c>
      <c r="N15" s="73">
        <f>Összesítő!P15</f>
        <v>99099414</v>
      </c>
      <c r="O15" s="282">
        <v>0</v>
      </c>
      <c r="P15" s="282">
        <v>0</v>
      </c>
      <c r="Q15" s="282">
        <v>0</v>
      </c>
    </row>
    <row r="16" spans="5:17" ht="12.75">
      <c r="E16" s="67" t="s">
        <v>26</v>
      </c>
      <c r="K16" s="67" t="s">
        <v>276</v>
      </c>
      <c r="M16" s="67" t="s">
        <v>277</v>
      </c>
      <c r="N16" s="73">
        <f>Összesítő!P16</f>
        <v>26087895</v>
      </c>
      <c r="O16" s="282">
        <v>0</v>
      </c>
      <c r="P16" s="282">
        <v>0</v>
      </c>
      <c r="Q16" s="282">
        <v>0</v>
      </c>
    </row>
    <row r="17" spans="1:17" ht="12.75">
      <c r="A17" s="75" t="s">
        <v>19</v>
      </c>
      <c r="B17" s="75"/>
      <c r="C17" s="75"/>
      <c r="D17" s="75"/>
      <c r="E17" s="75"/>
      <c r="F17" s="75"/>
      <c r="G17" s="75"/>
      <c r="H17" s="75"/>
      <c r="I17" s="75" t="s">
        <v>460</v>
      </c>
      <c r="J17" s="75"/>
      <c r="K17" s="75"/>
      <c r="L17" s="75"/>
      <c r="M17" s="75"/>
      <c r="N17" s="76">
        <f>SUM(N14:N16)</f>
        <v>246177464</v>
      </c>
      <c r="O17" s="76">
        <f>SUM(O14:O16)</f>
        <v>251391.2</v>
      </c>
      <c r="P17" s="76">
        <f>SUM(P14:P16)</f>
        <v>735557.6000000001</v>
      </c>
      <c r="Q17" s="76">
        <f>SUM(Q14:Q16)</f>
        <v>27338.4</v>
      </c>
    </row>
    <row r="18" spans="14:17" ht="12.75">
      <c r="N18" s="74"/>
      <c r="O18" s="74"/>
      <c r="P18" s="74"/>
      <c r="Q18" s="74"/>
    </row>
    <row r="19" spans="1:17" ht="12.75">
      <c r="A19" s="75"/>
      <c r="B19" s="75"/>
      <c r="C19" s="75"/>
      <c r="D19" s="75"/>
      <c r="E19" s="75"/>
      <c r="F19" s="75"/>
      <c r="G19" s="75" t="s">
        <v>294</v>
      </c>
      <c r="H19" s="75"/>
      <c r="I19" s="75"/>
      <c r="J19" s="75"/>
      <c r="K19" s="75"/>
      <c r="L19" s="75"/>
      <c r="M19" s="75"/>
      <c r="N19" s="76">
        <f>SUM(N17,N11)</f>
        <v>2153142507</v>
      </c>
      <c r="O19" s="76">
        <f>SUM(O17,O11)</f>
        <v>1911863242.965</v>
      </c>
      <c r="P19" s="76">
        <f>SUM(P17,P11)</f>
        <v>1923335336.63042</v>
      </c>
      <c r="Q19" s="76">
        <f>SUM(Q17,Q11)</f>
        <v>1933922706.659272</v>
      </c>
    </row>
    <row r="20" spans="14:17" ht="12.75">
      <c r="N20" s="74"/>
      <c r="O20" s="282"/>
      <c r="P20" s="282"/>
      <c r="Q20" s="282"/>
    </row>
    <row r="21" spans="14:17" ht="12.75">
      <c r="N21" s="74"/>
      <c r="O21" s="282"/>
      <c r="P21" s="282"/>
      <c r="Q21" s="282"/>
    </row>
    <row r="22" spans="1:17" ht="12.75">
      <c r="A22" s="69"/>
      <c r="B22" s="69"/>
      <c r="C22" s="69"/>
      <c r="D22" s="69" t="s">
        <v>26</v>
      </c>
      <c r="E22" s="69"/>
      <c r="F22" s="69"/>
      <c r="G22" s="69"/>
      <c r="H22" s="69"/>
      <c r="I22" s="69" t="s">
        <v>296</v>
      </c>
      <c r="J22" s="69"/>
      <c r="K22" s="69"/>
      <c r="L22" s="69"/>
      <c r="M22" s="69"/>
      <c r="N22" s="70"/>
      <c r="O22" s="70"/>
      <c r="P22" s="70"/>
      <c r="Q22" s="70"/>
    </row>
    <row r="23" spans="1:17" s="252" customFormat="1" ht="12.75">
      <c r="A23" s="3"/>
      <c r="B23" s="3"/>
      <c r="C23" s="3"/>
      <c r="D23" s="3"/>
      <c r="E23" s="3" t="s">
        <v>19</v>
      </c>
      <c r="F23" s="3"/>
      <c r="G23" s="3"/>
      <c r="H23" s="3"/>
      <c r="I23" s="3"/>
      <c r="J23" s="3"/>
      <c r="K23" s="72" t="s">
        <v>298</v>
      </c>
      <c r="L23" s="3"/>
      <c r="M23" s="3" t="s">
        <v>299</v>
      </c>
      <c r="N23" s="73">
        <f>Finansz_bevételek!G33</f>
        <v>2416255551</v>
      </c>
      <c r="O23" s="283">
        <f>O59-O19</f>
        <v>1132923744.64106</v>
      </c>
      <c r="P23" s="283">
        <f>P59-P19</f>
        <v>1148830104.7522895</v>
      </c>
      <c r="Q23" s="283">
        <f>Q59-Q19</f>
        <v>1165982665.2779996</v>
      </c>
    </row>
    <row r="24" spans="5:17" ht="12.75">
      <c r="E24" s="67" t="s">
        <v>23</v>
      </c>
      <c r="K24" s="67" t="s">
        <v>540</v>
      </c>
      <c r="M24" s="3" t="s">
        <v>320</v>
      </c>
      <c r="N24" s="73">
        <f>Finansz_bevételek!G34</f>
        <v>0</v>
      </c>
      <c r="O24" s="282">
        <v>0</v>
      </c>
      <c r="P24" s="282">
        <v>0</v>
      </c>
      <c r="Q24" s="282">
        <v>0</v>
      </c>
    </row>
    <row r="25" spans="5:17" ht="12.75">
      <c r="E25" s="67" t="s">
        <v>26</v>
      </c>
      <c r="K25" s="67" t="s">
        <v>322</v>
      </c>
      <c r="M25" s="3" t="s">
        <v>323</v>
      </c>
      <c r="N25" s="73">
        <f>Finansz_bevételek!G35</f>
        <v>0</v>
      </c>
      <c r="O25" s="282">
        <v>0</v>
      </c>
      <c r="P25" s="282">
        <v>0</v>
      </c>
      <c r="Q25" s="282">
        <v>0</v>
      </c>
    </row>
    <row r="26" spans="5:17" ht="12.75">
      <c r="E26" s="67" t="s">
        <v>30</v>
      </c>
      <c r="K26" s="67" t="s">
        <v>347</v>
      </c>
      <c r="M26" s="3" t="s">
        <v>348</v>
      </c>
      <c r="N26" s="73">
        <f>Finansz_bevételek!G36</f>
        <v>0</v>
      </c>
      <c r="O26" s="282">
        <v>0</v>
      </c>
      <c r="P26" s="282">
        <v>0</v>
      </c>
      <c r="Q26" s="282">
        <v>0</v>
      </c>
    </row>
    <row r="27" spans="1:17" ht="12.75">
      <c r="A27" s="75" t="s">
        <v>19</v>
      </c>
      <c r="B27" s="75"/>
      <c r="C27" s="75"/>
      <c r="D27" s="75"/>
      <c r="E27" s="75"/>
      <c r="F27" s="75"/>
      <c r="G27" s="75" t="s">
        <v>542</v>
      </c>
      <c r="H27" s="75"/>
      <c r="I27" s="75"/>
      <c r="J27" s="75"/>
      <c r="K27" s="75"/>
      <c r="L27" s="75"/>
      <c r="M27" s="75" t="s">
        <v>297</v>
      </c>
      <c r="N27" s="76">
        <f>SUM(N23:N26)</f>
        <v>2416255551</v>
      </c>
      <c r="O27" s="76">
        <f>SUM(O23:O26)</f>
        <v>1132923744.64106</v>
      </c>
      <c r="P27" s="76">
        <f>SUM(P23:P26)</f>
        <v>1148830104.7522895</v>
      </c>
      <c r="Q27" s="76">
        <f>SUM(Q23:Q26)</f>
        <v>1165982665.2779996</v>
      </c>
    </row>
    <row r="28" spans="14:17" ht="12.75">
      <c r="N28" s="74"/>
      <c r="O28" s="282"/>
      <c r="P28" s="282"/>
      <c r="Q28" s="282"/>
    </row>
    <row r="29" spans="14:17" ht="12.75">
      <c r="N29" s="74"/>
      <c r="O29" s="282"/>
      <c r="P29" s="282"/>
      <c r="Q29" s="282"/>
    </row>
    <row r="30" spans="1:18" ht="12.75">
      <c r="A30" s="75"/>
      <c r="B30" s="75"/>
      <c r="C30" s="75"/>
      <c r="D30" s="75"/>
      <c r="E30" s="75"/>
      <c r="F30" s="75"/>
      <c r="G30" s="75" t="s">
        <v>543</v>
      </c>
      <c r="H30" s="75"/>
      <c r="I30" s="75"/>
      <c r="J30" s="75"/>
      <c r="K30" s="75"/>
      <c r="L30" s="75"/>
      <c r="M30" s="75"/>
      <c r="N30" s="76">
        <f>SUM(N27,N19)</f>
        <v>4569398058</v>
      </c>
      <c r="O30" s="76">
        <f>SUM(O27,O19)</f>
        <v>3044786987.60606</v>
      </c>
      <c r="P30" s="76">
        <f>SUM(P27,P19)</f>
        <v>3072165441.3827095</v>
      </c>
      <c r="Q30" s="76">
        <f>SUM(Q27,Q19)</f>
        <v>3099905371.9372716</v>
      </c>
      <c r="R30" s="292">
        <f>N30-'Címrendes összevont bevételek'!Q220</f>
        <v>0</v>
      </c>
    </row>
    <row r="31" spans="14:17" ht="12.75">
      <c r="N31" s="74"/>
      <c r="O31" s="282"/>
      <c r="P31" s="282"/>
      <c r="Q31" s="282"/>
    </row>
    <row r="32" spans="14:17" ht="12.75">
      <c r="N32" s="74"/>
      <c r="O32" s="282"/>
      <c r="P32" s="282"/>
      <c r="Q32" s="282"/>
    </row>
    <row r="33" spans="14:17" ht="12.75">
      <c r="N33" s="74"/>
      <c r="O33" s="282"/>
      <c r="P33" s="282"/>
      <c r="Q33" s="282"/>
    </row>
    <row r="34" spans="1:17" ht="12.75">
      <c r="A34" s="183" t="s">
        <v>19</v>
      </c>
      <c r="B34" s="183"/>
      <c r="C34" s="183"/>
      <c r="D34" s="183" t="s">
        <v>19</v>
      </c>
      <c r="E34" s="183"/>
      <c r="F34" s="183"/>
      <c r="G34" s="183"/>
      <c r="H34" s="183"/>
      <c r="I34" s="183"/>
      <c r="J34" s="183" t="s">
        <v>20</v>
      </c>
      <c r="K34" s="183"/>
      <c r="L34" s="264"/>
      <c r="M34" s="264"/>
      <c r="N34" s="284"/>
      <c r="O34" s="284"/>
      <c r="P34" s="284"/>
      <c r="Q34" s="284"/>
    </row>
    <row r="35" spans="1:17" ht="12.75">
      <c r="A35" s="7"/>
      <c r="B35" s="7"/>
      <c r="C35" s="7"/>
      <c r="D35" s="7"/>
      <c r="E35" s="10" t="s">
        <v>19</v>
      </c>
      <c r="F35" s="7"/>
      <c r="G35" s="7"/>
      <c r="H35" s="7"/>
      <c r="I35" s="7"/>
      <c r="J35" s="7"/>
      <c r="K35" s="7" t="s">
        <v>21</v>
      </c>
      <c r="L35" s="8"/>
      <c r="M35" s="7" t="s">
        <v>22</v>
      </c>
      <c r="N35" s="74">
        <f>Összesítő!P35</f>
        <v>869052106</v>
      </c>
      <c r="O35" s="282">
        <f>N35*1.013</f>
        <v>880349783.3779999</v>
      </c>
      <c r="P35" s="282">
        <f>O35*1.028</f>
        <v>904999577.3125839</v>
      </c>
      <c r="Q35" s="282">
        <f>P35*1.028</f>
        <v>930339565.4773363</v>
      </c>
    </row>
    <row r="36" spans="1:17" ht="12.75">
      <c r="A36" s="7"/>
      <c r="B36" s="7"/>
      <c r="C36" s="7"/>
      <c r="D36" s="7"/>
      <c r="E36" s="10" t="s">
        <v>23</v>
      </c>
      <c r="F36" s="7"/>
      <c r="G36" s="7"/>
      <c r="H36" s="7"/>
      <c r="I36" s="7"/>
      <c r="J36" s="7"/>
      <c r="K36" s="72" t="s">
        <v>463</v>
      </c>
      <c r="L36" s="8"/>
      <c r="M36" s="7" t="s">
        <v>25</v>
      </c>
      <c r="N36" s="74">
        <f>Összesítő!P36</f>
        <v>155634287</v>
      </c>
      <c r="O36" s="282">
        <f>O35*0.27</f>
        <v>237694441.51206</v>
      </c>
      <c r="P36" s="282">
        <f>P35*0.27</f>
        <v>244349885.87439767</v>
      </c>
      <c r="Q36" s="282">
        <f>Q35*0.27</f>
        <v>251191682.6788808</v>
      </c>
    </row>
    <row r="37" spans="1:17" ht="12.75">
      <c r="A37" s="7"/>
      <c r="B37" s="7"/>
      <c r="C37" s="7"/>
      <c r="D37" s="7"/>
      <c r="E37" s="10" t="s">
        <v>26</v>
      </c>
      <c r="F37" s="7"/>
      <c r="G37" s="7"/>
      <c r="H37" s="7"/>
      <c r="I37" s="7"/>
      <c r="J37" s="7"/>
      <c r="K37" s="7" t="s">
        <v>27</v>
      </c>
      <c r="L37" s="8"/>
      <c r="M37" s="7" t="s">
        <v>28</v>
      </c>
      <c r="N37" s="74">
        <f>Összesítő!P37</f>
        <v>649864452</v>
      </c>
      <c r="O37" s="282">
        <f>N37*1.013</f>
        <v>658312689.8759999</v>
      </c>
      <c r="P37" s="282">
        <f>O37*1.028</f>
        <v>676745445.1925279</v>
      </c>
      <c r="Q37" s="282">
        <f>P37*1.028</f>
        <v>695694317.6579187</v>
      </c>
    </row>
    <row r="38" spans="1:17" ht="12.75">
      <c r="A38" s="7"/>
      <c r="B38" s="7"/>
      <c r="C38" s="7"/>
      <c r="D38" s="7"/>
      <c r="E38" s="10" t="s">
        <v>30</v>
      </c>
      <c r="F38" s="7"/>
      <c r="G38" s="7"/>
      <c r="H38" s="7"/>
      <c r="I38" s="7"/>
      <c r="J38" s="7"/>
      <c r="K38" s="7" t="s">
        <v>31</v>
      </c>
      <c r="L38" s="8"/>
      <c r="M38" s="7" t="s">
        <v>32</v>
      </c>
      <c r="N38" s="74">
        <f>Összesítő!P38</f>
        <v>42424790</v>
      </c>
      <c r="O38" s="282">
        <f aca="true" t="shared" si="1" ref="O38:Q39">N38</f>
        <v>42424790</v>
      </c>
      <c r="P38" s="282">
        <f t="shared" si="1"/>
        <v>42424790</v>
      </c>
      <c r="Q38" s="282">
        <f t="shared" si="1"/>
        <v>42424790</v>
      </c>
    </row>
    <row r="39" spans="1:17" ht="12.75">
      <c r="A39" s="7"/>
      <c r="B39" s="7"/>
      <c r="C39" s="7"/>
      <c r="D39" s="7"/>
      <c r="E39" s="10" t="s">
        <v>33</v>
      </c>
      <c r="F39" s="7"/>
      <c r="G39" s="7"/>
      <c r="H39" s="7"/>
      <c r="I39" s="7"/>
      <c r="J39" s="7"/>
      <c r="K39" s="7" t="s">
        <v>34</v>
      </c>
      <c r="L39" s="8"/>
      <c r="M39" s="7" t="s">
        <v>35</v>
      </c>
      <c r="N39" s="74">
        <f>Összesítő!P39</f>
        <v>77453652</v>
      </c>
      <c r="O39" s="282">
        <f t="shared" si="1"/>
        <v>77453652</v>
      </c>
      <c r="P39" s="282">
        <f t="shared" si="1"/>
        <v>77453652</v>
      </c>
      <c r="Q39" s="282">
        <f t="shared" si="1"/>
        <v>77453652</v>
      </c>
    </row>
    <row r="40" spans="1:17" s="286" customFormat="1" ht="12.75">
      <c r="A40" s="12" t="s">
        <v>19</v>
      </c>
      <c r="B40" s="12"/>
      <c r="C40" s="12"/>
      <c r="D40" s="12" t="s">
        <v>19</v>
      </c>
      <c r="E40" s="12"/>
      <c r="F40" s="12"/>
      <c r="G40" s="12"/>
      <c r="H40" s="12"/>
      <c r="I40" s="12"/>
      <c r="J40" s="12" t="s">
        <v>466</v>
      </c>
      <c r="K40" s="12"/>
      <c r="L40" s="13"/>
      <c r="M40" s="13"/>
      <c r="N40" s="285">
        <f>SUM(N35:N39)</f>
        <v>1794429287</v>
      </c>
      <c r="O40" s="285">
        <f>SUM(O35:O39)</f>
        <v>1896235356.7660599</v>
      </c>
      <c r="P40" s="285">
        <f>SUM(P35:P39)</f>
        <v>1945973350.3795094</v>
      </c>
      <c r="Q40" s="285">
        <f>SUM(Q35:Q39)</f>
        <v>1997104007.8141358</v>
      </c>
    </row>
    <row r="41" spans="14:17" ht="12.75">
      <c r="N41" s="74"/>
      <c r="O41" s="74"/>
      <c r="P41" s="74"/>
      <c r="Q41" s="74"/>
    </row>
    <row r="42" spans="1:17" s="286" customFormat="1" ht="12.75">
      <c r="A42" s="180"/>
      <c r="B42" s="180"/>
      <c r="C42" s="180"/>
      <c r="D42" s="181" t="s">
        <v>23</v>
      </c>
      <c r="E42" s="182"/>
      <c r="F42" s="183"/>
      <c r="G42" s="183"/>
      <c r="H42" s="183"/>
      <c r="I42" s="183"/>
      <c r="J42" s="183" t="s">
        <v>64</v>
      </c>
      <c r="K42" s="183"/>
      <c r="L42" s="183"/>
      <c r="M42" s="183"/>
      <c r="N42" s="284"/>
      <c r="O42" s="284"/>
      <c r="P42" s="284"/>
      <c r="Q42" s="284"/>
    </row>
    <row r="43" spans="1:17" ht="12.75">
      <c r="A43" s="18"/>
      <c r="B43" s="16"/>
      <c r="C43" s="16"/>
      <c r="D43" s="184"/>
      <c r="E43" s="185" t="s">
        <v>19</v>
      </c>
      <c r="F43" s="16"/>
      <c r="G43" s="16"/>
      <c r="H43" s="16"/>
      <c r="I43" s="16"/>
      <c r="J43" s="16"/>
      <c r="K43" s="16" t="s">
        <v>65</v>
      </c>
      <c r="L43" s="16"/>
      <c r="M43" s="16" t="s">
        <v>66</v>
      </c>
      <c r="N43" s="287">
        <f>Összesítő!P43</f>
        <v>336730737</v>
      </c>
      <c r="O43" s="282">
        <v>134325</v>
      </c>
      <c r="P43" s="282">
        <v>335885</v>
      </c>
      <c r="Q43" s="282">
        <v>34173</v>
      </c>
    </row>
    <row r="44" spans="1:17" ht="12.75">
      <c r="A44" s="18"/>
      <c r="B44" s="16"/>
      <c r="C44" s="16"/>
      <c r="D44" s="16"/>
      <c r="E44" s="185" t="s">
        <v>23</v>
      </c>
      <c r="F44" s="16"/>
      <c r="G44" s="16"/>
      <c r="H44" s="16"/>
      <c r="I44" s="16"/>
      <c r="J44" s="16"/>
      <c r="K44" s="16" t="s">
        <v>67</v>
      </c>
      <c r="L44" s="16"/>
      <c r="M44" s="16" t="s">
        <v>68</v>
      </c>
      <c r="N44" s="287">
        <f>Összesítő!P44</f>
        <v>177909967</v>
      </c>
      <c r="O44" s="282">
        <v>179914</v>
      </c>
      <c r="P44" s="282">
        <v>583562</v>
      </c>
      <c r="Q44" s="282"/>
    </row>
    <row r="45" spans="1:17" ht="12.75">
      <c r="A45" s="186"/>
      <c r="B45" s="187"/>
      <c r="C45" s="187"/>
      <c r="D45" s="187"/>
      <c r="E45" s="185" t="s">
        <v>26</v>
      </c>
      <c r="F45" s="187"/>
      <c r="G45" s="187"/>
      <c r="H45" s="187"/>
      <c r="I45" s="187"/>
      <c r="J45" s="187"/>
      <c r="K45" s="187" t="s">
        <v>69</v>
      </c>
      <c r="L45" s="187"/>
      <c r="M45" s="187" t="s">
        <v>70</v>
      </c>
      <c r="N45" s="287">
        <f>Összesítő!P45</f>
        <v>1300000</v>
      </c>
      <c r="O45" s="282">
        <v>0</v>
      </c>
      <c r="P45" s="282">
        <v>0</v>
      </c>
      <c r="Q45" s="282">
        <v>0</v>
      </c>
    </row>
    <row r="46" spans="1:17" ht="12.75">
      <c r="A46" s="188" t="s">
        <v>19</v>
      </c>
      <c r="B46" s="188"/>
      <c r="C46" s="189"/>
      <c r="D46" s="188"/>
      <c r="E46" s="288"/>
      <c r="F46" s="189"/>
      <c r="G46" s="191"/>
      <c r="H46" s="189"/>
      <c r="I46" s="189"/>
      <c r="J46" s="191" t="s">
        <v>469</v>
      </c>
      <c r="K46" s="189"/>
      <c r="L46" s="192"/>
      <c r="M46" s="192"/>
      <c r="N46" s="82">
        <f>SUM(N43:N45)</f>
        <v>515940704</v>
      </c>
      <c r="O46" s="82">
        <f>SUM(O43:O45)</f>
        <v>314239</v>
      </c>
      <c r="P46" s="82">
        <f>SUM(P43:P45)</f>
        <v>919447</v>
      </c>
      <c r="Q46" s="82">
        <f>SUM(Q43:Q45)</f>
        <v>34173</v>
      </c>
    </row>
    <row r="47" spans="14:17" ht="12.75">
      <c r="N47" s="74"/>
      <c r="O47" s="74"/>
      <c r="P47" s="74"/>
      <c r="Q47" s="74"/>
    </row>
    <row r="48" spans="1:17" s="286" customFormat="1" ht="12.75">
      <c r="A48" s="75"/>
      <c r="B48" s="75"/>
      <c r="C48" s="75"/>
      <c r="D48" s="75"/>
      <c r="E48" s="75"/>
      <c r="F48" s="75"/>
      <c r="G48" s="75" t="s">
        <v>86</v>
      </c>
      <c r="H48" s="75"/>
      <c r="I48" s="75"/>
      <c r="J48" s="75"/>
      <c r="K48" s="75"/>
      <c r="L48" s="75"/>
      <c r="M48" s="75"/>
      <c r="N48" s="76">
        <f>SUM(N46,N40)</f>
        <v>2310369991</v>
      </c>
      <c r="O48" s="76">
        <f>SUM(O46,O40)</f>
        <v>1896549595.7660599</v>
      </c>
      <c r="P48" s="76">
        <f>SUM(P46,P40)</f>
        <v>1946892797.3795094</v>
      </c>
      <c r="Q48" s="76">
        <f>SUM(Q46,Q40)</f>
        <v>1997138180.8141358</v>
      </c>
    </row>
    <row r="49" spans="14:17" ht="12.75">
      <c r="N49" s="74"/>
      <c r="O49" s="282"/>
      <c r="P49" s="282"/>
      <c r="Q49" s="282"/>
    </row>
    <row r="50" spans="1:17" s="286" customFormat="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74"/>
      <c r="O50" s="289"/>
      <c r="P50" s="289"/>
      <c r="Q50" s="289"/>
    </row>
    <row r="51" spans="1:17" ht="12.75">
      <c r="A51" s="69"/>
      <c r="B51" s="69"/>
      <c r="C51" s="69"/>
      <c r="D51" s="69" t="s">
        <v>26</v>
      </c>
      <c r="E51" s="69"/>
      <c r="F51" s="69"/>
      <c r="G51" s="69"/>
      <c r="H51" s="69"/>
      <c r="I51" s="69" t="s">
        <v>88</v>
      </c>
      <c r="J51" s="69"/>
      <c r="K51" s="69"/>
      <c r="L51" s="69"/>
      <c r="M51" s="69"/>
      <c r="N51" s="70"/>
      <c r="O51" s="70"/>
      <c r="P51" s="70"/>
      <c r="Q51" s="70"/>
    </row>
    <row r="52" spans="1:17" ht="12.75">
      <c r="A52" s="3"/>
      <c r="B52" s="3"/>
      <c r="C52" s="3"/>
      <c r="D52" s="3"/>
      <c r="E52" s="3" t="s">
        <v>19</v>
      </c>
      <c r="F52" s="3"/>
      <c r="G52" s="3"/>
      <c r="H52" s="3"/>
      <c r="I52" s="3"/>
      <c r="J52" s="3"/>
      <c r="K52" s="72" t="s">
        <v>89</v>
      </c>
      <c r="L52" s="3"/>
      <c r="M52" s="3" t="s">
        <v>90</v>
      </c>
      <c r="N52" s="73">
        <f>Összesítő!P52</f>
        <v>1171670808</v>
      </c>
      <c r="O52" s="73">
        <f>N52*0.98</f>
        <v>1148237391.84</v>
      </c>
      <c r="P52" s="73">
        <f>O52*0.98</f>
        <v>1125272644.0031998</v>
      </c>
      <c r="Q52" s="73">
        <f>P52*0.98</f>
        <v>1102767191.1231358</v>
      </c>
    </row>
    <row r="53" spans="5:17" ht="12.75">
      <c r="E53" s="67" t="s">
        <v>23</v>
      </c>
      <c r="K53" s="67" t="s">
        <v>106</v>
      </c>
      <c r="M53" s="3" t="s">
        <v>107</v>
      </c>
      <c r="N53" s="73">
        <f>Összesítő!P53</f>
        <v>0</v>
      </c>
      <c r="O53" s="282">
        <v>0</v>
      </c>
      <c r="P53" s="282">
        <v>0</v>
      </c>
      <c r="Q53" s="282">
        <v>0</v>
      </c>
    </row>
    <row r="54" spans="1:17" s="286" customFormat="1" ht="12.75">
      <c r="A54" s="67"/>
      <c r="B54" s="67"/>
      <c r="C54" s="67"/>
      <c r="D54" s="67"/>
      <c r="E54" s="67" t="s">
        <v>26</v>
      </c>
      <c r="F54" s="67"/>
      <c r="G54" s="67"/>
      <c r="H54" s="67"/>
      <c r="I54" s="67"/>
      <c r="J54" s="67"/>
      <c r="K54" s="67" t="s">
        <v>108</v>
      </c>
      <c r="L54" s="67"/>
      <c r="M54" s="3" t="s">
        <v>109</v>
      </c>
      <c r="N54" s="73">
        <f>Összesítő!P54</f>
        <v>0</v>
      </c>
      <c r="O54" s="289">
        <v>0</v>
      </c>
      <c r="P54" s="289">
        <v>0</v>
      </c>
      <c r="Q54" s="289">
        <v>0</v>
      </c>
    </row>
    <row r="55" spans="1:17" s="286" customFormat="1" ht="12.75">
      <c r="A55" s="67"/>
      <c r="B55" s="67"/>
      <c r="C55" s="67"/>
      <c r="D55" s="67"/>
      <c r="E55" s="67" t="s">
        <v>30</v>
      </c>
      <c r="F55" s="67"/>
      <c r="G55" s="67"/>
      <c r="H55" s="67"/>
      <c r="I55" s="67"/>
      <c r="J55" s="67"/>
      <c r="K55" s="67" t="s">
        <v>363</v>
      </c>
      <c r="L55" s="67"/>
      <c r="M55" s="3" t="s">
        <v>364</v>
      </c>
      <c r="N55" s="73">
        <f>Összesítő!P55</f>
        <v>0</v>
      </c>
      <c r="O55" s="289">
        <v>0</v>
      </c>
      <c r="P55" s="289">
        <v>0</v>
      </c>
      <c r="Q55" s="289">
        <v>0</v>
      </c>
    </row>
    <row r="56" spans="1:17" ht="12.75">
      <c r="A56" s="75" t="s">
        <v>19</v>
      </c>
      <c r="B56" s="75"/>
      <c r="C56" s="75"/>
      <c r="D56" s="75"/>
      <c r="E56" s="75"/>
      <c r="F56" s="75"/>
      <c r="G56" s="75" t="s">
        <v>110</v>
      </c>
      <c r="H56" s="75"/>
      <c r="I56" s="75"/>
      <c r="J56" s="75"/>
      <c r="K56" s="75"/>
      <c r="L56" s="75"/>
      <c r="M56" s="75" t="s">
        <v>111</v>
      </c>
      <c r="N56" s="76">
        <f>SUM(N52:N55)</f>
        <v>1171670808</v>
      </c>
      <c r="O56" s="76">
        <f>SUM(O52:O55)</f>
        <v>1148237391.84</v>
      </c>
      <c r="P56" s="76">
        <f>SUM(P52:P55)</f>
        <v>1125272644.0031998</v>
      </c>
      <c r="Q56" s="76">
        <f>SUM(Q52:Q55)</f>
        <v>1102767191.1231358</v>
      </c>
    </row>
    <row r="57" spans="1:17" s="290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74"/>
      <c r="O57" s="74"/>
      <c r="P57" s="74"/>
      <c r="Q57" s="74"/>
    </row>
    <row r="58" spans="14:17" ht="12.75">
      <c r="N58" s="74"/>
      <c r="O58" s="74"/>
      <c r="P58" s="74"/>
      <c r="Q58" s="74"/>
    </row>
    <row r="59" spans="1:18" ht="12.75">
      <c r="A59" s="75"/>
      <c r="B59" s="75"/>
      <c r="C59" s="75"/>
      <c r="D59" s="75"/>
      <c r="E59" s="75"/>
      <c r="F59" s="75"/>
      <c r="G59" s="75" t="s">
        <v>545</v>
      </c>
      <c r="H59" s="75"/>
      <c r="I59" s="75"/>
      <c r="J59" s="75"/>
      <c r="K59" s="75"/>
      <c r="L59" s="75"/>
      <c r="M59" s="75"/>
      <c r="N59" s="76">
        <f>SUM(N56,N48)</f>
        <v>3482040799</v>
      </c>
      <c r="O59" s="76">
        <f>SUM(O56,O48)</f>
        <v>3044786987.60606</v>
      </c>
      <c r="P59" s="76">
        <f>SUM(P56,P48)</f>
        <v>3072165441.3827095</v>
      </c>
      <c r="Q59" s="76">
        <f>SUM(Q56,Q48)</f>
        <v>3099905371.9372716</v>
      </c>
      <c r="R59" s="292">
        <f>N59-'Címrendes összevont kiadások'!Q85</f>
        <v>0</v>
      </c>
    </row>
    <row r="60" ht="12.75">
      <c r="N60" s="74"/>
    </row>
    <row r="62" spans="12:14" ht="12.75">
      <c r="L62" s="84" t="s">
        <v>955</v>
      </c>
      <c r="N62" s="74"/>
    </row>
    <row r="63" ht="12.75">
      <c r="N63" s="74"/>
    </row>
    <row r="64" spans="14:17" ht="12.75">
      <c r="N64" s="74">
        <f>N59-N30</f>
        <v>-1087357259</v>
      </c>
      <c r="O64" s="74">
        <f>O59-O30</f>
        <v>0</v>
      </c>
      <c r="P64" s="74">
        <f>P59-P30</f>
        <v>0</v>
      </c>
      <c r="Q64" s="74">
        <f>Q59-Q30</f>
        <v>0</v>
      </c>
    </row>
    <row r="65" ht="12.75">
      <c r="N65" s="74"/>
    </row>
    <row r="66" ht="12.75">
      <c r="N66" s="74"/>
    </row>
    <row r="67" spans="1:14" ht="12.7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74"/>
    </row>
    <row r="68" spans="1:14" ht="12.7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74"/>
    </row>
    <row r="69" spans="1:14" ht="12.7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74"/>
    </row>
    <row r="70" spans="1:14" ht="12.7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74"/>
    </row>
    <row r="71" spans="1:14" ht="12.75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74"/>
    </row>
    <row r="72" spans="1:14" ht="12.7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74"/>
    </row>
    <row r="73" spans="1:14" ht="12.7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74"/>
    </row>
    <row r="74" spans="1:14" ht="12.7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74"/>
    </row>
    <row r="75" spans="1:14" ht="12.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74"/>
    </row>
    <row r="76" spans="1:14" ht="12.75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74"/>
    </row>
    <row r="77" spans="1:14" ht="12.7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74"/>
    </row>
    <row r="78" spans="1:14" ht="12.7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74"/>
    </row>
    <row r="79" spans="1:14" ht="12.7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74"/>
    </row>
    <row r="80" spans="1:14" ht="12.7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74"/>
    </row>
    <row r="81" spans="1:14" ht="12.7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74"/>
    </row>
    <row r="82" spans="1:14" ht="12.7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74"/>
    </row>
    <row r="83" spans="1:14" ht="12.75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74"/>
    </row>
    <row r="84" spans="1:14" ht="12.7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74"/>
    </row>
    <row r="85" spans="1:14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74"/>
    </row>
    <row r="86" spans="1:14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74"/>
    </row>
    <row r="87" spans="1:14" ht="12.7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74"/>
    </row>
    <row r="88" spans="1:14" ht="12.75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74"/>
    </row>
    <row r="89" spans="1:14" ht="12.75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74"/>
    </row>
    <row r="90" spans="1:14" ht="12.7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74"/>
    </row>
    <row r="91" spans="1:14" ht="12.7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74"/>
    </row>
    <row r="92" spans="1:14" ht="12.75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74"/>
    </row>
    <row r="93" spans="1:14" ht="12.75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74"/>
    </row>
    <row r="94" spans="1:14" ht="12.75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74"/>
    </row>
    <row r="95" spans="1:14" ht="12.75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74"/>
    </row>
    <row r="96" spans="1:14" ht="12.75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74"/>
    </row>
    <row r="97" spans="1:14" ht="12.75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74"/>
    </row>
    <row r="98" spans="1:14" ht="12.75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74"/>
    </row>
    <row r="99" spans="1:14" ht="12.75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74"/>
    </row>
    <row r="100" spans="1:14" ht="12.7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74"/>
    </row>
    <row r="101" spans="1:14" ht="12.7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74"/>
    </row>
    <row r="102" spans="1:14" ht="12.7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74"/>
    </row>
    <row r="103" spans="1:14" ht="12.7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74"/>
    </row>
    <row r="104" spans="1:14" ht="12.7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74"/>
    </row>
    <row r="105" spans="1:14" ht="12.7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74"/>
    </row>
    <row r="106" spans="1:14" ht="12.7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74"/>
    </row>
    <row r="107" spans="1:14" ht="12.7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74"/>
    </row>
    <row r="108" spans="1:14" ht="12.7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74"/>
    </row>
    <row r="109" spans="1:14" ht="12.7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74"/>
    </row>
    <row r="110" spans="1:14" ht="12.7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74"/>
    </row>
    <row r="111" spans="1:14" ht="12.7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74"/>
    </row>
    <row r="112" spans="1:14" ht="12.7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74"/>
    </row>
    <row r="113" spans="1:14" ht="12.7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74"/>
    </row>
    <row r="114" spans="1:14" ht="12.7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74"/>
    </row>
    <row r="115" spans="1:14" ht="12.7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74"/>
    </row>
    <row r="116" spans="1:14" ht="12.7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74"/>
    </row>
    <row r="117" spans="1:14" ht="12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74"/>
    </row>
    <row r="118" spans="1:14" ht="12.7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74"/>
    </row>
    <row r="119" spans="1:14" ht="12.7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74"/>
    </row>
    <row r="120" spans="1:14" ht="12.7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74"/>
    </row>
    <row r="121" spans="1:14" ht="12.7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74"/>
    </row>
    <row r="122" spans="1:14" ht="12.7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74"/>
    </row>
    <row r="123" spans="1:14" ht="12.7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74"/>
    </row>
    <row r="124" spans="1:14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74"/>
    </row>
    <row r="125" spans="1:14" ht="12.7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74"/>
    </row>
    <row r="126" spans="1:14" ht="12.7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74"/>
    </row>
    <row r="127" spans="1:14" ht="12.7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74"/>
    </row>
    <row r="128" spans="1:14" ht="12.7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74"/>
    </row>
    <row r="129" spans="1:14" ht="12.7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74"/>
    </row>
    <row r="130" spans="1:14" ht="12.7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74"/>
    </row>
  </sheetData>
  <sheetProtection selectLockedCells="1" selectUnlockedCells="1"/>
  <mergeCells count="13"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1.0236220472440944" bottom="1.0236220472440944" header="0.7874015748031497" footer="0.7874015748031497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3"/>
  <sheetViews>
    <sheetView view="pageBreakPreview" zoomScale="70" zoomScaleSheetLayoutView="70" workbookViewId="0" topLeftCell="A1">
      <selection activeCell="G31" sqref="G31"/>
    </sheetView>
  </sheetViews>
  <sheetFormatPr defaultColWidth="8.8515625" defaultRowHeight="15"/>
  <cols>
    <col min="1" max="1" width="4.140625" style="194" customWidth="1"/>
    <col min="2" max="2" width="4.00390625" style="194" customWidth="1"/>
    <col min="3" max="3" width="48.8515625" style="194" customWidth="1"/>
    <col min="4" max="4" width="27.8515625" style="294" customWidth="1"/>
    <col min="5" max="5" width="11.00390625" style="294" hidden="1" customWidth="1"/>
    <col min="6" max="7" width="13.00390625" style="294" customWidth="1"/>
    <col min="8" max="8" width="4.421875" style="194" customWidth="1"/>
    <col min="9" max="9" width="11.421875" style="194" customWidth="1"/>
    <col min="10" max="10" width="8.00390625" style="194" customWidth="1"/>
    <col min="11" max="11" width="7.57421875" style="194" customWidth="1"/>
    <col min="12" max="12" width="8.140625" style="194" customWidth="1"/>
    <col min="13" max="13" width="8.00390625" style="194" customWidth="1"/>
    <col min="14" max="15" width="8.140625" style="194" customWidth="1"/>
    <col min="16" max="16384" width="8.8515625" style="194" customWidth="1"/>
  </cols>
  <sheetData>
    <row r="1" spans="3:8" ht="15">
      <c r="C1" s="291"/>
      <c r="G1" s="293" t="s">
        <v>629</v>
      </c>
      <c r="H1" s="295"/>
    </row>
    <row r="2" ht="15">
      <c r="C2" s="291"/>
    </row>
    <row r="3" ht="15">
      <c r="C3" s="291"/>
    </row>
    <row r="4" spans="2:7" ht="15">
      <c r="B4" s="507"/>
      <c r="D4" s="506" t="s">
        <v>464</v>
      </c>
      <c r="E4" s="507"/>
      <c r="F4" s="507"/>
      <c r="G4" s="507"/>
    </row>
    <row r="5" spans="2:7" ht="15" customHeight="1">
      <c r="B5" s="507"/>
      <c r="C5" s="506" t="str">
        <f>'Címrendes összevont bevételek'!K2</f>
        <v>2019.</v>
      </c>
      <c r="D5" s="507" t="s">
        <v>928</v>
      </c>
      <c r="E5" s="507"/>
      <c r="F5" s="297"/>
      <c r="G5" s="297"/>
    </row>
    <row r="6" spans="1:7" ht="15" customHeight="1">
      <c r="A6" s="298"/>
      <c r="B6" s="298"/>
      <c r="C6" s="298"/>
      <c r="D6" s="298"/>
      <c r="E6" s="298"/>
      <c r="F6" s="298"/>
      <c r="G6" s="298"/>
    </row>
    <row r="7" spans="1:7" ht="15" customHeight="1">
      <c r="A7" s="298"/>
      <c r="B7" s="298"/>
      <c r="C7" s="298"/>
      <c r="D7" s="298"/>
      <c r="E7" s="298"/>
      <c r="F7" s="298"/>
      <c r="G7" s="298"/>
    </row>
    <row r="8" ht="15">
      <c r="C8" s="291"/>
    </row>
    <row r="9" spans="3:7" ht="12.75">
      <c r="C9" s="291"/>
      <c r="D9" s="200"/>
      <c r="E9" s="200"/>
      <c r="F9" s="200"/>
      <c r="G9" s="299" t="s">
        <v>765</v>
      </c>
    </row>
    <row r="10" spans="1:7" ht="38.25" customHeight="1">
      <c r="A10" s="667" t="s">
        <v>549</v>
      </c>
      <c r="B10" s="680"/>
      <c r="C10" s="680"/>
      <c r="D10" s="300"/>
      <c r="E10" s="301"/>
      <c r="F10" s="86" t="str">
        <f>Összesítő!N4</f>
        <v>Eredeti ei.</v>
      </c>
      <c r="G10" s="86" t="str">
        <f>Összesítő!O4</f>
        <v>Módosított ei.</v>
      </c>
    </row>
    <row r="11" spans="1:7" ht="15">
      <c r="A11" s="686" t="s">
        <v>906</v>
      </c>
      <c r="B11" s="687"/>
      <c r="C11" s="687"/>
      <c r="D11" s="313"/>
      <c r="E11" s="314"/>
      <c r="F11" s="314"/>
      <c r="G11" s="315"/>
    </row>
    <row r="12" spans="1:7" ht="15">
      <c r="A12" s="302"/>
      <c r="B12" s="308" t="s">
        <v>630</v>
      </c>
      <c r="C12" s="223"/>
      <c r="D12" s="305"/>
      <c r="E12" s="306" t="s">
        <v>905</v>
      </c>
      <c r="F12" s="307">
        <f>IF($E12="","",IF(SUMIF('[1]Tartalék'!$G:$G,$E12,'[1]Tartalék'!J:J)=0,0,SUMIF('[1]Tartalék'!$G:$G,$E12,'[1]Tartalék'!J:J)))</f>
        <v>4000000</v>
      </c>
      <c r="G12" s="307">
        <f>IF($E12="","",IF(SUMIF('[1]Tartalék'!$G:$G,$E12,'[1]Tartalék'!K:K)=0,0,SUMIF('[1]Tartalék'!$G:$G,$E12,'[1]Tartalék'!K:K)))</f>
        <v>100657473</v>
      </c>
    </row>
    <row r="13" spans="1:7" ht="15">
      <c r="A13" s="302"/>
      <c r="B13" s="303"/>
      <c r="C13" s="303"/>
      <c r="D13" s="309"/>
      <c r="E13" s="310"/>
      <c r="F13" s="311"/>
      <c r="G13" s="311"/>
    </row>
    <row r="14" spans="1:7" ht="15">
      <c r="A14" s="302"/>
      <c r="B14" s="213" t="s">
        <v>631</v>
      </c>
      <c r="C14" s="213"/>
      <c r="D14" s="305"/>
      <c r="E14" s="312"/>
      <c r="F14" s="307">
        <f>SUM(F12:F13)</f>
        <v>4000000</v>
      </c>
      <c r="G14" s="307">
        <f>SUM(G12:G13)</f>
        <v>100657473</v>
      </c>
    </row>
    <row r="15" spans="1:7" ht="15">
      <c r="A15" s="302"/>
      <c r="B15" s="308" t="s">
        <v>632</v>
      </c>
      <c r="C15" s="223"/>
      <c r="D15" s="313"/>
      <c r="E15" s="314"/>
      <c r="F15" s="314"/>
      <c r="G15" s="315"/>
    </row>
    <row r="16" spans="1:7" ht="30">
      <c r="A16" s="302"/>
      <c r="B16" s="303"/>
      <c r="C16" s="308" t="s">
        <v>903</v>
      </c>
      <c r="D16" s="305"/>
      <c r="E16" s="306" t="s">
        <v>911</v>
      </c>
      <c r="F16" s="307">
        <f>IF($E16="","",IF(SUMIF('[1]Tartalék'!$G:$G,$E16,'[1]Tartalék'!J:J)=0,0,SUMIF('[1]Tartalék'!$G:$G,$E16,'[1]Tartalék'!J:J)))</f>
        <v>0</v>
      </c>
      <c r="G16" s="307">
        <f>IF($E16="","",IF(SUMIF('[1]Tartalék'!$G:$G,$E16,'[1]Tartalék'!K:K)=0,0,SUMIF('[1]Tartalék'!$G:$G,$E16,'[1]Tartalék'!K:K)))</f>
        <v>0</v>
      </c>
    </row>
    <row r="17" spans="1:7" ht="30">
      <c r="A17" s="302"/>
      <c r="B17" s="303"/>
      <c r="C17" s="308" t="s">
        <v>972</v>
      </c>
      <c r="D17" s="305"/>
      <c r="E17" s="306" t="s">
        <v>975</v>
      </c>
      <c r="F17" s="307">
        <f>IF($E17="","",IF(SUMIF('[1]Tartalék'!$G:$G,$E17,'[1]Tartalék'!J:J)=0,0,SUMIF('[1]Tartalék'!$G:$G,$E17,'[1]Tartalék'!J:J)))</f>
        <v>201032</v>
      </c>
      <c r="G17" s="307">
        <f>IF($E17="","",IF(SUMIF('[1]Tartalék'!$G:$G,$E17,'[1]Tartalék'!K:K)=0,0,SUMIF('[1]Tartalék'!$G:$G,$E17,'[1]Tartalék'!K:K)))</f>
        <v>201032</v>
      </c>
    </row>
    <row r="18" spans="1:7" ht="30">
      <c r="A18" s="302"/>
      <c r="B18" s="303"/>
      <c r="C18" s="308" t="s">
        <v>987</v>
      </c>
      <c r="D18" s="305"/>
      <c r="E18" s="306" t="s">
        <v>988</v>
      </c>
      <c r="F18" s="307">
        <f>IF($E18="","",IF(SUMIF('[1]Tartalék'!$G:$G,$E18,'[1]Tartalék'!J:J)=0,0,SUMIF('[1]Tartalék'!$G:$G,$E18,'[1]Tartalék'!J:J)))</f>
        <v>0</v>
      </c>
      <c r="G18" s="307">
        <f>IF($E18="","",IF(SUMIF('[1]Tartalék'!$G:$G,$E18,'[1]Tartalék'!K:K)=0,0,SUMIF('[1]Tartalék'!$G:$G,$E18,'[1]Tartalék'!K:K)))</f>
        <v>13570000</v>
      </c>
    </row>
    <row r="19" spans="1:7" ht="15">
      <c r="A19" s="302"/>
      <c r="B19" s="303"/>
      <c r="C19" s="308" t="s">
        <v>633</v>
      </c>
      <c r="D19" s="305"/>
      <c r="E19" s="306" t="s">
        <v>912</v>
      </c>
      <c r="F19" s="307">
        <f>IF($E19="","",IF(SUMIF('[1]Tartalék'!$G:$G,$E19,'[1]Tartalék'!J:J)=0,0,SUMIF('[1]Tartalék'!$G:$G,$E19,'[1]Tartalék'!J:J)))</f>
        <v>3394793</v>
      </c>
      <c r="G19" s="307">
        <f>IF($E19="","",IF(SUMIF('[1]Tartalék'!$G:$G,$E19,'[1]Tartalék'!K:K)=0,0,SUMIF('[1]Tartalék'!$G:$G,$E19,'[1]Tartalék'!K:K)))</f>
        <v>0</v>
      </c>
    </row>
    <row r="20" spans="1:7" ht="15">
      <c r="A20" s="302"/>
      <c r="B20" s="303"/>
      <c r="C20" s="308" t="s">
        <v>751</v>
      </c>
      <c r="D20" s="305"/>
      <c r="E20" s="306" t="s">
        <v>913</v>
      </c>
      <c r="F20" s="307">
        <f>IF($E20="","",IF(SUMIF('[1]Tartalék'!$G:$G,$E20,'[1]Tartalék'!J:J)=0,0,SUMIF('[1]Tartalék'!$G:$G,$E20,'[1]Tartalék'!J:J)))</f>
        <v>0</v>
      </c>
      <c r="G20" s="307">
        <f>IF($E20="","",IF(SUMIF('[1]Tartalék'!$G:$G,$E20,'[1]Tartalék'!K:K)=0,0,SUMIF('[1]Tartalék'!$G:$G,$E20,'[1]Tartalék'!K:K)))</f>
        <v>0</v>
      </c>
    </row>
    <row r="21" spans="1:7" ht="15">
      <c r="A21" s="302"/>
      <c r="B21" s="303"/>
      <c r="C21" s="308" t="s">
        <v>752</v>
      </c>
      <c r="D21" s="305"/>
      <c r="E21" s="306" t="s">
        <v>914</v>
      </c>
      <c r="F21" s="307">
        <f>IF($E21="","",IF(SUMIF('[1]Tartalék'!$G:$G,$E21,'[1]Tartalék'!J:J)=0,0,SUMIF('[1]Tartalék'!$G:$G,$E21,'[1]Tartalék'!J:J)))</f>
        <v>225000</v>
      </c>
      <c r="G21" s="307">
        <f>IF($E21="","",IF(SUMIF('[1]Tartalék'!$G:$G,$E21,'[1]Tartalék'!K:K)=0,0,SUMIF('[1]Tartalék'!$G:$G,$E21,'[1]Tartalék'!K:K)))</f>
        <v>0</v>
      </c>
    </row>
    <row r="22" spans="1:7" ht="15">
      <c r="A22" s="302"/>
      <c r="B22" s="303"/>
      <c r="C22" s="308" t="s">
        <v>753</v>
      </c>
      <c r="D22" s="305"/>
      <c r="E22" s="306" t="s">
        <v>915</v>
      </c>
      <c r="F22" s="307">
        <f>IF($E22="","",IF(SUMIF('[1]Tartalék'!$G:$G,$E22,'[1]Tartalék'!J:J)=0,0,SUMIF('[1]Tartalék'!$G:$G,$E22,'[1]Tartalék'!J:J)))</f>
        <v>0</v>
      </c>
      <c r="G22" s="307">
        <f>IF($E22="","",IF(SUMIF('[1]Tartalék'!$G:$G,$E22,'[1]Tartalék'!K:K)=0,0,SUMIF('[1]Tartalék'!$G:$G,$E22,'[1]Tartalék'!K:K)))</f>
        <v>0</v>
      </c>
    </row>
    <row r="23" spans="1:7" ht="15">
      <c r="A23" s="302"/>
      <c r="B23" s="303"/>
      <c r="C23" s="308" t="s">
        <v>754</v>
      </c>
      <c r="D23" s="305"/>
      <c r="E23" s="306" t="s">
        <v>916</v>
      </c>
      <c r="F23" s="307">
        <f>IF($E23="","",IF(SUMIF('[1]Tartalék'!$G:$G,$E23,'[1]Tartalék'!J:J)=0,0,SUMIF('[1]Tartalék'!$G:$G,$E23,'[1]Tartalék'!J:J)))</f>
        <v>1440000</v>
      </c>
      <c r="G23" s="307">
        <f>IF($E23="","",IF(SUMIF('[1]Tartalék'!$G:$G,$E23,'[1]Tartalék'!K:K)=0,0,SUMIF('[1]Tartalék'!$G:$G,$E23,'[1]Tartalék'!K:K)))</f>
        <v>0</v>
      </c>
    </row>
    <row r="24" spans="1:7" ht="15">
      <c r="A24" s="302"/>
      <c r="B24" s="303"/>
      <c r="C24" s="308" t="s">
        <v>755</v>
      </c>
      <c r="D24" s="305"/>
      <c r="E24" s="306" t="s">
        <v>917</v>
      </c>
      <c r="F24" s="307">
        <f>IF($E24="","",IF(SUMIF('[1]Tartalék'!$G:$G,$E24,'[1]Tartalék'!J:J)=0,0,SUMIF('[1]Tartalék'!$G:$G,$E24,'[1]Tartalék'!J:J)))</f>
        <v>1080000</v>
      </c>
      <c r="G24" s="307">
        <f>IF($E24="","",IF(SUMIF('[1]Tartalék'!$G:$G,$E24,'[1]Tartalék'!K:K)=0,0,SUMIF('[1]Tartalék'!$G:$G,$E24,'[1]Tartalék'!K:K)))</f>
        <v>0</v>
      </c>
    </row>
    <row r="25" spans="1:7" ht="15">
      <c r="A25" s="302"/>
      <c r="B25" s="303"/>
      <c r="C25" s="308" t="s">
        <v>634</v>
      </c>
      <c r="D25" s="305"/>
      <c r="E25" s="306" t="s">
        <v>918</v>
      </c>
      <c r="F25" s="307">
        <f>IF($E25="","",IF(SUMIF('[1]Tartalék'!$G:$G,$E25,'[1]Tartalék'!J:J)=0,0,SUMIF('[1]Tartalék'!$G:$G,$E25,'[1]Tartalék'!J:J)))</f>
        <v>0</v>
      </c>
      <c r="G25" s="307">
        <f>IF($E25="","",IF(SUMIF('[1]Tartalék'!$G:$G,$E25,'[1]Tartalék'!K:K)=0,0,SUMIF('[1]Tartalék'!$G:$G,$E25,'[1]Tartalék'!K:K)))</f>
        <v>18000000</v>
      </c>
    </row>
    <row r="26" spans="1:7" ht="15">
      <c r="A26" s="302"/>
      <c r="B26" s="303"/>
      <c r="C26" s="308" t="s">
        <v>904</v>
      </c>
      <c r="D26" s="305"/>
      <c r="E26" s="306" t="s">
        <v>919</v>
      </c>
      <c r="F26" s="307">
        <f>IF($E26="","",IF(SUMIF('[1]Tartalék'!$G:$G,$E26,'[1]Tartalék'!J:J)=0,0,SUMIF('[1]Tartalék'!$G:$G,$E26,'[1]Tartalék'!J:J)))</f>
        <v>0</v>
      </c>
      <c r="G26" s="307">
        <f>IF($E26="","",IF(SUMIF('[1]Tartalék'!$G:$G,$E26,'[1]Tartalék'!K:K)=0,0,SUMIF('[1]Tartalék'!$G:$G,$E26,'[1]Tartalék'!K:K)))</f>
        <v>62200</v>
      </c>
    </row>
    <row r="27" spans="1:7" ht="12.75">
      <c r="A27" s="317"/>
      <c r="B27" s="213" t="s">
        <v>635</v>
      </c>
      <c r="C27" s="213"/>
      <c r="D27" s="504"/>
      <c r="E27" s="505"/>
      <c r="F27" s="318">
        <f>SUM(F16:F26)</f>
        <v>6340825</v>
      </c>
      <c r="G27" s="318">
        <f>SUM(G16:G26)</f>
        <v>31833232</v>
      </c>
    </row>
    <row r="28" spans="1:7" ht="15">
      <c r="A28" s="684" t="s">
        <v>907</v>
      </c>
      <c r="B28" s="685"/>
      <c r="C28" s="688"/>
      <c r="D28" s="320"/>
      <c r="E28" s="321"/>
      <c r="F28" s="322">
        <f>SUM(F27,F14)</f>
        <v>10340825</v>
      </c>
      <c r="G28" s="322">
        <f>SUM(G27,G14)</f>
        <v>132490705</v>
      </c>
    </row>
    <row r="29" spans="1:7" ht="15.75">
      <c r="A29" s="689"/>
      <c r="B29" s="690"/>
      <c r="C29" s="690"/>
      <c r="D29" s="324"/>
      <c r="E29" s="324"/>
      <c r="F29" s="324"/>
      <c r="G29" s="324"/>
    </row>
    <row r="30" spans="1:7" ht="15">
      <c r="A30" s="317"/>
      <c r="B30" s="323"/>
      <c r="C30" s="325"/>
      <c r="D30" s="304"/>
      <c r="E30" s="304"/>
      <c r="F30" s="304"/>
      <c r="G30" s="304"/>
    </row>
    <row r="31" spans="1:7" ht="45" customHeight="1">
      <c r="A31" s="667" t="s">
        <v>549</v>
      </c>
      <c r="B31" s="680"/>
      <c r="C31" s="681"/>
      <c r="D31" s="326"/>
      <c r="E31" s="327"/>
      <c r="F31" s="86" t="str">
        <f>F10</f>
        <v>Eredeti ei.</v>
      </c>
      <c r="G31" s="86" t="str">
        <f>G10</f>
        <v>Módosított ei.</v>
      </c>
    </row>
    <row r="32" spans="1:7" ht="15">
      <c r="A32" s="682" t="s">
        <v>908</v>
      </c>
      <c r="B32" s="683"/>
      <c r="C32" s="683"/>
      <c r="D32" s="304"/>
      <c r="E32" s="328"/>
      <c r="F32" s="316"/>
      <c r="G32" s="328"/>
    </row>
    <row r="33" spans="1:7" ht="15">
      <c r="A33" s="302"/>
      <c r="B33" s="308" t="s">
        <v>636</v>
      </c>
      <c r="C33" s="223"/>
      <c r="D33" s="304"/>
      <c r="E33" s="329"/>
      <c r="F33" s="307"/>
      <c r="G33" s="307"/>
    </row>
    <row r="34" spans="1:7" ht="15">
      <c r="A34" s="302"/>
      <c r="B34" s="303"/>
      <c r="C34" s="308" t="s">
        <v>637</v>
      </c>
      <c r="D34" s="304"/>
      <c r="E34" s="329" t="s">
        <v>920</v>
      </c>
      <c r="F34" s="307">
        <f>IF($E34="","",IF(SUMIF('[1]Tartalék'!$G:$G,$E34,'[1]Tartalék'!J:J)=0,0,SUMIF('[1]Tartalék'!$G:$G,$E34,'[1]Tartalék'!J:J)))</f>
        <v>2000000</v>
      </c>
      <c r="G34" s="307">
        <f>IF($E34="","",IF(SUMIF('[1]Tartalék'!$G:$G,$E34,'[1]Tartalék'!K:K)=0,0,SUMIF('[1]Tartalék'!$G:$G,$E34,'[1]Tartalék'!K:K)))</f>
        <v>21170026</v>
      </c>
    </row>
    <row r="35" spans="1:7" ht="30">
      <c r="A35" s="302"/>
      <c r="B35" s="303"/>
      <c r="C35" s="308" t="s">
        <v>951</v>
      </c>
      <c r="D35" s="304"/>
      <c r="E35" s="329" t="s">
        <v>952</v>
      </c>
      <c r="F35" s="307">
        <f>IF($E35="","",IF(SUMIF('[1]Tartalék'!$G:$G,$E35,'[1]Tartalék'!J:J)=0,0,SUMIF('[1]Tartalék'!$G:$G,$E35,'[1]Tartalék'!J:J)))</f>
        <v>0</v>
      </c>
      <c r="G35" s="307">
        <f>IF($E35="","",IF(SUMIF('[1]Tartalék'!$G:$G,$E35,'[1]Tartalék'!K:K)=0,0,SUMIF('[1]Tartalék'!$G:$G,$E35,'[1]Tartalék'!K:K)))</f>
        <v>99575400</v>
      </c>
    </row>
    <row r="36" spans="1:7" ht="30">
      <c r="A36" s="302"/>
      <c r="B36" s="303"/>
      <c r="C36" s="308" t="s">
        <v>989</v>
      </c>
      <c r="D36" s="304"/>
      <c r="E36" s="329" t="s">
        <v>990</v>
      </c>
      <c r="F36" s="307">
        <f>IF($E36="","",IF(SUMIF('[1]Tartalék'!$G:$G,$E36,'[1]Tartalék'!J:J)=0,0,SUMIF('[1]Tartalék'!$G:$G,$E36,'[1]Tartalék'!J:J)))</f>
        <v>0</v>
      </c>
      <c r="G36" s="307">
        <f>IF($E36="","",IF(SUMIF('[1]Tartalék'!$G:$G,$E36,'[1]Tartalék'!K:K)=0,0,SUMIF('[1]Tartalék'!$G:$G,$E36,'[1]Tartalék'!K:K)))</f>
        <v>36574803</v>
      </c>
    </row>
    <row r="37" spans="1:7" ht="30">
      <c r="A37" s="302"/>
      <c r="B37" s="303"/>
      <c r="C37" s="308" t="s">
        <v>973</v>
      </c>
      <c r="D37" s="304"/>
      <c r="E37" s="329" t="s">
        <v>974</v>
      </c>
      <c r="F37" s="307">
        <f>IF($E37="","",IF(SUMIF('[1]Tartalék'!$G:$G,$E37,'[1]Tartalék'!J:J)=0,0,SUMIF('[1]Tartalék'!$G:$G,$E37,'[1]Tartalék'!J:J)))</f>
        <v>1257080</v>
      </c>
      <c r="G37" s="307">
        <f>IF($E37="","",IF(SUMIF('[1]Tartalék'!$G:$G,$E37,'[1]Tartalék'!K:K)=0,0,SUMIF('[1]Tartalék'!$G:$G,$E37,'[1]Tartalék'!K:K)))</f>
        <v>1257080</v>
      </c>
    </row>
    <row r="38" spans="1:7" ht="30">
      <c r="A38" s="302"/>
      <c r="B38" s="303"/>
      <c r="C38" s="308" t="s">
        <v>982</v>
      </c>
      <c r="D38" s="304"/>
      <c r="E38" s="329" t="s">
        <v>983</v>
      </c>
      <c r="F38" s="307">
        <f>IF($E38="","",IF(SUMIF('[1]Tartalék'!$G:$G,$E38,'[1]Tartalék'!J:J)=0,0,SUMIF('[1]Tartalék'!$G:$G,$E38,'[1]Tartalék'!J:J)))</f>
        <v>20926026</v>
      </c>
      <c r="G38" s="307">
        <f>IF($E38="","",IF(SUMIF('[1]Tartalék'!$G:$G,$E38,'[1]Tartalék'!K:K)=0,0,SUMIF('[1]Tartalék'!$G:$G,$E38,'[1]Tartalék'!K:K)))</f>
        <v>0</v>
      </c>
    </row>
    <row r="39" spans="1:7" ht="15">
      <c r="A39" s="302"/>
      <c r="B39" s="303"/>
      <c r="C39" s="308" t="s">
        <v>638</v>
      </c>
      <c r="D39" s="304"/>
      <c r="E39" s="329" t="s">
        <v>921</v>
      </c>
      <c r="F39" s="307">
        <f>IF($E39="","",IF(SUMIF('[1]Tartalék'!$G:$G,$E39,'[1]Tartalék'!J:J)=0,0,SUMIF('[1]Tartalék'!$G:$G,$E39,'[1]Tartalék'!J:J)))</f>
        <v>5000000</v>
      </c>
      <c r="G39" s="307">
        <f>IF($E39="","",IF(SUMIF('[1]Tartalék'!$G:$G,$E39,'[1]Tartalék'!K:K)=0,0,SUMIF('[1]Tartalék'!$G:$G,$E39,'[1]Tartalék'!K:K)))</f>
        <v>0</v>
      </c>
    </row>
    <row r="40" spans="1:7" ht="15">
      <c r="A40" s="302"/>
      <c r="B40" s="303"/>
      <c r="C40" s="308" t="s">
        <v>639</v>
      </c>
      <c r="D40" s="304"/>
      <c r="E40" s="329" t="s">
        <v>922</v>
      </c>
      <c r="F40" s="307">
        <f>IF($E40="","",IF(SUMIF('[1]Tartalék'!$G:$G,$E40,'[1]Tartalék'!J:J)=0,0,SUMIF('[1]Tartalék'!$G:$G,$E40,'[1]Tartalék'!J:J)))</f>
        <v>2000000</v>
      </c>
      <c r="G40" s="307">
        <f>IF($E40="","",IF(SUMIF('[1]Tartalék'!$G:$G,$E40,'[1]Tartalék'!K:K)=0,0,SUMIF('[1]Tartalék'!$G:$G,$E40,'[1]Tartalék'!K:K)))</f>
        <v>0</v>
      </c>
    </row>
    <row r="41" spans="1:7" ht="15">
      <c r="A41" s="302"/>
      <c r="B41" s="303"/>
      <c r="C41" s="308" t="s">
        <v>640</v>
      </c>
      <c r="D41" s="304"/>
      <c r="E41" s="329" t="s">
        <v>923</v>
      </c>
      <c r="F41" s="307">
        <f>IF($E41="","",IF(SUMIF('[1]Tartalék'!$G:$G,$E41,'[1]Tartalék'!J:J)=0,0,SUMIF('[1]Tartalék'!$G:$G,$E41,'[1]Tartalék'!J:J)))</f>
        <v>0</v>
      </c>
      <c r="G41" s="307">
        <f>IF($E41="","",IF(SUMIF('[1]Tartalék'!$G:$G,$E41,'[1]Tartalék'!K:K)=0,0,SUMIF('[1]Tartalék'!$G:$G,$E41,'[1]Tartalék'!K:K)))</f>
        <v>0</v>
      </c>
    </row>
    <row r="42" spans="1:7" ht="15">
      <c r="A42" s="302"/>
      <c r="B42" s="303"/>
      <c r="C42" s="308" t="s">
        <v>756</v>
      </c>
      <c r="D42" s="304"/>
      <c r="E42" s="329" t="s">
        <v>924</v>
      </c>
      <c r="F42" s="307">
        <f>IF($E42="","",IF(SUMIF('[1]Tartalék'!$G:$G,$E42,'[1]Tartalék'!J:J)=0,0,SUMIF('[1]Tartalék'!$G:$G,$E42,'[1]Tartalék'!J:J)))</f>
        <v>1300000</v>
      </c>
      <c r="G42" s="307">
        <f>IF($E42="","",IF(SUMIF('[1]Tartalék'!$G:$G,$E42,'[1]Tartalék'!K:K)=0,0,SUMIF('[1]Tartalék'!$G:$G,$E42,'[1]Tartalék'!K:K)))</f>
        <v>0</v>
      </c>
    </row>
    <row r="43" spans="1:7" ht="15">
      <c r="A43" s="302"/>
      <c r="B43" s="303"/>
      <c r="C43" s="308" t="s">
        <v>757</v>
      </c>
      <c r="D43" s="304"/>
      <c r="E43" s="329" t="s">
        <v>925</v>
      </c>
      <c r="F43" s="307">
        <f>IF($E43="","",IF(SUMIF('[1]Tartalék'!$G:$G,$E43,'[1]Tartalék'!J:J)=0,0,SUMIF('[1]Tartalék'!$G:$G,$E43,'[1]Tartalék'!J:J)))</f>
        <v>17720367</v>
      </c>
      <c r="G43" s="307">
        <f>IF($E43="","",IF(SUMIF('[1]Tartalék'!$G:$G,$E43,'[1]Tartalék'!K:K)=0,0,SUMIF('[1]Tartalék'!$G:$G,$E43,'[1]Tartalék'!K:K)))</f>
        <v>17720367</v>
      </c>
    </row>
    <row r="44" spans="1:7" ht="15">
      <c r="A44" s="302"/>
      <c r="B44" s="303"/>
      <c r="C44" s="223" t="s">
        <v>910</v>
      </c>
      <c r="D44" s="304"/>
      <c r="E44" s="329" t="s">
        <v>926</v>
      </c>
      <c r="F44" s="307">
        <f>IF($E44="","",IF(SUMIF('[1]Tartalék'!$G:$G,$E44,'[1]Tartalék'!J:J)=0,0,SUMIF('[1]Tartalék'!$G:$G,$E44,'[1]Tartalék'!J:J)))</f>
        <v>0</v>
      </c>
      <c r="G44" s="307">
        <f>IF($E44="","",IF(SUMIF('[1]Tartalék'!$G:$G,$E44,'[1]Tartalék'!K:K)=0,0,SUMIF('[1]Tartalék'!$G:$G,$E44,'[1]Tartalék'!K:K)))</f>
        <v>0</v>
      </c>
    </row>
    <row r="45" spans="1:7" s="200" customFormat="1" ht="12.75">
      <c r="A45" s="302"/>
      <c r="B45" s="303"/>
      <c r="C45" s="308" t="s">
        <v>758</v>
      </c>
      <c r="D45" s="330"/>
      <c r="E45" s="307" t="s">
        <v>927</v>
      </c>
      <c r="F45" s="307">
        <f>IF($E45="","",IF(SUMIF('[1]Tartalék'!$G:$G,$E45,'[1]Tartalék'!J:J)=0,0,SUMIF('[1]Tartalék'!$G:$G,$E45,'[1]Tartalék'!J:J)))</f>
        <v>2000000</v>
      </c>
      <c r="G45" s="307">
        <f>IF($E45="","",IF(SUMIF('[1]Tartalék'!$G:$G,$E45,'[1]Tartalék'!K:K)=0,0,SUMIF('[1]Tartalék'!$G:$G,$E45,'[1]Tartalék'!K:K)))</f>
        <v>2000000</v>
      </c>
    </row>
    <row r="46" spans="1:7" ht="12.75">
      <c r="A46" s="317"/>
      <c r="B46" s="213" t="s">
        <v>641</v>
      </c>
      <c r="C46" s="213"/>
      <c r="D46" s="331"/>
      <c r="E46" s="318"/>
      <c r="F46" s="318">
        <f>SUM(F34:F45)</f>
        <v>52203473</v>
      </c>
      <c r="G46" s="318">
        <f>SUM(G34:G45)</f>
        <v>178297676</v>
      </c>
    </row>
    <row r="47" spans="1:7" ht="15">
      <c r="A47" s="684" t="s">
        <v>909</v>
      </c>
      <c r="B47" s="685"/>
      <c r="C47" s="685"/>
      <c r="D47" s="319"/>
      <c r="E47" s="322"/>
      <c r="F47" s="322">
        <f>F46</f>
        <v>52203473</v>
      </c>
      <c r="G47" s="322">
        <f>G46</f>
        <v>178297676</v>
      </c>
    </row>
    <row r="48" spans="1:7" ht="15">
      <c r="A48" s="317"/>
      <c r="B48" s="323"/>
      <c r="C48" s="325"/>
      <c r="D48" s="304"/>
      <c r="E48" s="304"/>
      <c r="F48" s="304"/>
      <c r="G48" s="304"/>
    </row>
    <row r="49" spans="1:7" ht="15.75">
      <c r="A49" s="317"/>
      <c r="B49" s="323"/>
      <c r="C49" s="332"/>
      <c r="D49" s="324"/>
      <c r="E49" s="324"/>
      <c r="F49" s="324"/>
      <c r="G49" s="324"/>
    </row>
    <row r="50" spans="1:9" ht="15">
      <c r="A50" s="333"/>
      <c r="B50" s="503"/>
      <c r="C50" s="334" t="s">
        <v>642</v>
      </c>
      <c r="D50" s="319"/>
      <c r="E50" s="335"/>
      <c r="F50" s="336">
        <f>SUM(F47,F28)</f>
        <v>62544298</v>
      </c>
      <c r="G50" s="336">
        <f>SUM(G47,G28)</f>
        <v>310788381</v>
      </c>
      <c r="I50" s="292" t="e">
        <f>#REF!-'Címrendes összevont kiadások'!Q29</f>
        <v>#REF!</v>
      </c>
    </row>
    <row r="51" spans="1:7" ht="15">
      <c r="A51" s="323"/>
      <c r="B51" s="323"/>
      <c r="C51" s="325"/>
      <c r="D51" s="304"/>
      <c r="E51" s="304"/>
      <c r="F51" s="304"/>
      <c r="G51" s="304"/>
    </row>
    <row r="52" spans="1:7" ht="15">
      <c r="A52" s="323"/>
      <c r="B52" s="323"/>
      <c r="C52" s="325"/>
      <c r="D52" s="304"/>
      <c r="E52" s="304"/>
      <c r="F52" s="304"/>
      <c r="G52" s="304"/>
    </row>
    <row r="53" spans="1:7" ht="15.75">
      <c r="A53" s="323"/>
      <c r="B53" s="323"/>
      <c r="C53" s="332"/>
      <c r="D53" s="324"/>
      <c r="E53" s="324"/>
      <c r="F53" s="324"/>
      <c r="G53" s="324"/>
    </row>
    <row r="54" spans="1:7" ht="15.75">
      <c r="A54" s="323"/>
      <c r="B54" s="323"/>
      <c r="C54" s="332"/>
      <c r="D54" s="324"/>
      <c r="E54" s="324"/>
      <c r="F54" s="324"/>
      <c r="G54" s="324"/>
    </row>
    <row r="55" spans="1:7" ht="15">
      <c r="A55" s="323"/>
      <c r="B55" s="323"/>
      <c r="C55" s="325"/>
      <c r="D55" s="304"/>
      <c r="E55" s="304"/>
      <c r="F55" s="304"/>
      <c r="G55" s="304"/>
    </row>
    <row r="56" spans="1:7" ht="15">
      <c r="A56" s="323"/>
      <c r="B56" s="323"/>
      <c r="C56" s="325"/>
      <c r="D56" s="304"/>
      <c r="E56" s="304"/>
      <c r="F56" s="304"/>
      <c r="G56" s="304"/>
    </row>
    <row r="57" spans="1:7" ht="15">
      <c r="A57" s="323"/>
      <c r="B57" s="323"/>
      <c r="C57" s="337"/>
      <c r="D57" s="304"/>
      <c r="E57" s="304"/>
      <c r="F57" s="304"/>
      <c r="G57" s="304"/>
    </row>
    <row r="58" spans="1:7" ht="15">
      <c r="A58" s="323"/>
      <c r="B58" s="323"/>
      <c r="C58" s="337"/>
      <c r="D58" s="304"/>
      <c r="E58" s="304"/>
      <c r="F58" s="304"/>
      <c r="G58" s="304"/>
    </row>
    <row r="65" spans="1:7" ht="15" customHeight="1">
      <c r="A65" s="670" t="s">
        <v>956</v>
      </c>
      <c r="B65" s="670"/>
      <c r="C65" s="670"/>
      <c r="D65" s="670"/>
      <c r="E65" s="670"/>
      <c r="F65" s="670"/>
      <c r="G65" s="670"/>
    </row>
    <row r="66" ht="15" customHeight="1"/>
    <row r="68" ht="15">
      <c r="F68" s="338"/>
    </row>
    <row r="69" spans="4:7" ht="15">
      <c r="D69" s="194"/>
      <c r="E69" s="194"/>
      <c r="F69" s="338"/>
      <c r="G69" s="194"/>
    </row>
    <row r="70" ht="15">
      <c r="F70" s="338"/>
    </row>
    <row r="71" ht="15">
      <c r="F71" s="338"/>
    </row>
    <row r="72" ht="15">
      <c r="F72" s="338"/>
    </row>
    <row r="73" ht="15">
      <c r="F73" s="338"/>
    </row>
  </sheetData>
  <sheetProtection selectLockedCells="1" selectUnlockedCells="1"/>
  <mergeCells count="8">
    <mergeCell ref="A65:G65"/>
    <mergeCell ref="A31:C31"/>
    <mergeCell ref="A32:C32"/>
    <mergeCell ref="A47:C47"/>
    <mergeCell ref="A10:C10"/>
    <mergeCell ref="A11:C11"/>
    <mergeCell ref="A28:C28"/>
    <mergeCell ref="A29:C29"/>
  </mergeCells>
  <printOptions/>
  <pageMargins left="0.7875" right="0.7875" top="1.025" bottom="1.025" header="0.7875" footer="0.7875"/>
  <pageSetup horizontalDpi="600" verticalDpi="600" orientation="portrait" paperSize="9" scale="63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9"/>
  <sheetViews>
    <sheetView view="pageBreakPreview" zoomScaleSheetLayoutView="100" workbookViewId="0" topLeftCell="A1">
      <selection activeCell="A19" sqref="A19"/>
    </sheetView>
  </sheetViews>
  <sheetFormatPr defaultColWidth="9.140625" defaultRowHeight="15"/>
  <cols>
    <col min="1" max="1" width="12.140625" style="200" customWidth="1"/>
    <col min="2" max="2" width="14.140625" style="200" customWidth="1"/>
    <col min="3" max="3" width="10.00390625" style="200" customWidth="1"/>
    <col min="4" max="5" width="9.140625" style="200" customWidth="1"/>
    <col min="6" max="6" width="13.00390625" style="200" customWidth="1"/>
    <col min="7" max="7" width="6.00390625" style="200" customWidth="1"/>
    <col min="8" max="8" width="12.00390625" style="200" customWidth="1"/>
    <col min="9" max="16384" width="9.140625" style="200" customWidth="1"/>
  </cols>
  <sheetData>
    <row r="1" ht="15">
      <c r="A1" s="385"/>
    </row>
    <row r="2" spans="1:9" ht="15">
      <c r="A2" s="693" t="s">
        <v>683</v>
      </c>
      <c r="B2" s="693"/>
      <c r="C2" s="693"/>
      <c r="D2" s="693"/>
      <c r="E2" s="693"/>
      <c r="F2" s="693"/>
      <c r="G2" s="693"/>
      <c r="H2" s="693"/>
      <c r="I2" s="386"/>
    </row>
    <row r="3" ht="15">
      <c r="A3" s="385"/>
    </row>
    <row r="4" ht="15">
      <c r="A4" s="385"/>
    </row>
    <row r="5" ht="15">
      <c r="A5" s="385" t="s">
        <v>684</v>
      </c>
    </row>
    <row r="6" ht="15">
      <c r="A6" s="385"/>
    </row>
    <row r="7" ht="15">
      <c r="A7" s="385"/>
    </row>
    <row r="8" ht="15">
      <c r="A8" s="385"/>
    </row>
    <row r="9" spans="1:9" ht="15.75">
      <c r="A9" s="694" t="s">
        <v>945</v>
      </c>
      <c r="B9" s="695"/>
      <c r="C9" s="695"/>
      <c r="D9" s="695"/>
      <c r="E9" s="695"/>
      <c r="F9" s="695"/>
      <c r="G9" s="695"/>
      <c r="H9" s="695"/>
      <c r="I9" s="695"/>
    </row>
    <row r="10" spans="1:9" ht="15.75">
      <c r="A10" s="524"/>
      <c r="B10" s="524"/>
      <c r="C10" s="524"/>
      <c r="D10" s="525" t="str">
        <f>'Címrendes összevont bevételek'!K2</f>
        <v>2019.</v>
      </c>
      <c r="E10" s="524" t="s">
        <v>893</v>
      </c>
      <c r="F10" s="524"/>
      <c r="G10" s="524"/>
      <c r="H10" s="524"/>
      <c r="I10" s="524"/>
    </row>
    <row r="11" ht="15">
      <c r="A11" s="385"/>
    </row>
    <row r="12" ht="15">
      <c r="A12" s="385"/>
    </row>
    <row r="13" ht="15">
      <c r="A13" s="385"/>
    </row>
    <row r="14" ht="15">
      <c r="A14" s="385" t="s">
        <v>685</v>
      </c>
    </row>
    <row r="15" spans="1:9" ht="12.75">
      <c r="A15" s="387"/>
      <c r="H15" s="388"/>
      <c r="I15" s="194"/>
    </row>
    <row r="16" spans="1:8" ht="12.75">
      <c r="A16" s="387"/>
      <c r="B16" s="389"/>
      <c r="C16" s="194"/>
      <c r="D16" s="194"/>
      <c r="G16" s="390"/>
      <c r="H16" s="194"/>
    </row>
    <row r="17" spans="1:8" ht="12.75">
      <c r="A17" s="387"/>
      <c r="C17" s="194"/>
      <c r="D17" s="194"/>
      <c r="G17" s="390"/>
      <c r="H17" s="194"/>
    </row>
    <row r="18" spans="1:7" ht="12.75">
      <c r="A18" s="387"/>
      <c r="B18" s="391" t="s">
        <v>949</v>
      </c>
      <c r="G18" s="390"/>
    </row>
    <row r="19" spans="1:5" ht="15">
      <c r="A19" s="392">
        <f>gördülő!N4</f>
        <v>2019</v>
      </c>
      <c r="B19" s="393"/>
      <c r="C19" s="394"/>
      <c r="E19" s="194"/>
    </row>
    <row r="20" spans="1:3" ht="15">
      <c r="A20" s="392">
        <f>A19+1</f>
        <v>2020</v>
      </c>
      <c r="B20" s="393"/>
      <c r="C20" s="394"/>
    </row>
    <row r="21" spans="1:4" ht="15">
      <c r="A21" s="392">
        <f aca="true" t="shared" si="0" ref="A21:A35">A20+1</f>
        <v>2021</v>
      </c>
      <c r="B21" s="393"/>
      <c r="C21" s="394"/>
      <c r="D21" s="194"/>
    </row>
    <row r="22" spans="1:6" ht="15" customHeight="1">
      <c r="A22" s="392">
        <f t="shared" si="0"/>
        <v>2022</v>
      </c>
      <c r="B22" s="393"/>
      <c r="C22" s="394"/>
      <c r="D22" s="692" t="s">
        <v>946</v>
      </c>
      <c r="E22" s="692"/>
      <c r="F22" s="692"/>
    </row>
    <row r="23" spans="1:7" ht="15" customHeight="1">
      <c r="A23" s="392">
        <f t="shared" si="0"/>
        <v>2023</v>
      </c>
      <c r="B23" s="393"/>
      <c r="C23" s="394"/>
      <c r="D23" s="527" t="str">
        <f>D10</f>
        <v>2019.</v>
      </c>
      <c r="E23" s="691" t="s">
        <v>947</v>
      </c>
      <c r="F23" s="691"/>
      <c r="G23" s="526"/>
    </row>
    <row r="24" spans="1:7" ht="15" customHeight="1">
      <c r="A24" s="392">
        <f t="shared" si="0"/>
        <v>2024</v>
      </c>
      <c r="B24" s="393"/>
      <c r="C24" s="394"/>
      <c r="D24" s="692" t="s">
        <v>948</v>
      </c>
      <c r="E24" s="692"/>
      <c r="F24" s="692"/>
      <c r="G24" s="526"/>
    </row>
    <row r="25" spans="1:7" ht="15">
      <c r="A25" s="392">
        <f t="shared" si="0"/>
        <v>2025</v>
      </c>
      <c r="B25" s="393"/>
      <c r="C25" s="394"/>
      <c r="D25" s="692"/>
      <c r="E25" s="692"/>
      <c r="F25" s="692"/>
      <c r="G25" s="526"/>
    </row>
    <row r="26" spans="1:7" ht="15">
      <c r="A26" s="392">
        <f t="shared" si="0"/>
        <v>2026</v>
      </c>
      <c r="B26" s="393"/>
      <c r="C26" s="394"/>
      <c r="D26" s="692"/>
      <c r="E26" s="692"/>
      <c r="F26" s="692"/>
      <c r="G26" s="526"/>
    </row>
    <row r="27" spans="1:7" ht="15">
      <c r="A27" s="392">
        <f t="shared" si="0"/>
        <v>2027</v>
      </c>
      <c r="B27" s="393"/>
      <c r="C27" s="394"/>
      <c r="D27" s="692"/>
      <c r="E27" s="692"/>
      <c r="F27" s="692"/>
      <c r="G27" s="526"/>
    </row>
    <row r="28" spans="1:7" ht="15">
      <c r="A28" s="392">
        <f t="shared" si="0"/>
        <v>2028</v>
      </c>
      <c r="B28" s="393"/>
      <c r="C28" s="394"/>
      <c r="D28" s="526"/>
      <c r="E28" s="526"/>
      <c r="F28" s="526"/>
      <c r="G28" s="526"/>
    </row>
    <row r="29" spans="1:7" ht="15">
      <c r="A29" s="392">
        <f t="shared" si="0"/>
        <v>2029</v>
      </c>
      <c r="B29" s="393"/>
      <c r="C29" s="394"/>
      <c r="D29" s="526"/>
      <c r="E29" s="526"/>
      <c r="F29" s="526"/>
      <c r="G29" s="526"/>
    </row>
    <row r="30" spans="1:7" ht="15">
      <c r="A30" s="392">
        <f t="shared" si="0"/>
        <v>2030</v>
      </c>
      <c r="B30" s="393"/>
      <c r="C30" s="394"/>
      <c r="D30" s="526"/>
      <c r="E30" s="526"/>
      <c r="F30" s="526"/>
      <c r="G30" s="526"/>
    </row>
    <row r="31" spans="1:7" ht="15">
      <c r="A31" s="392">
        <f t="shared" si="0"/>
        <v>2031</v>
      </c>
      <c r="B31" s="393"/>
      <c r="C31" s="394"/>
      <c r="D31" s="526"/>
      <c r="E31" s="526"/>
      <c r="F31" s="526"/>
      <c r="G31" s="526"/>
    </row>
    <row r="32" spans="1:7" ht="15">
      <c r="A32" s="392">
        <f t="shared" si="0"/>
        <v>2032</v>
      </c>
      <c r="B32" s="393"/>
      <c r="C32" s="394"/>
      <c r="D32" s="516"/>
      <c r="E32" s="516"/>
      <c r="F32" s="516"/>
      <c r="G32" s="516"/>
    </row>
    <row r="33" spans="1:7" ht="15">
      <c r="A33" s="392">
        <f t="shared" si="0"/>
        <v>2033</v>
      </c>
      <c r="B33" s="393"/>
      <c r="C33" s="394"/>
      <c r="D33" s="516"/>
      <c r="E33" s="516"/>
      <c r="F33" s="516"/>
      <c r="G33" s="516"/>
    </row>
    <row r="34" spans="1:7" ht="15">
      <c r="A34" s="392">
        <f t="shared" si="0"/>
        <v>2034</v>
      </c>
      <c r="B34" s="393"/>
      <c r="C34" s="394"/>
      <c r="D34" s="516"/>
      <c r="E34" s="516"/>
      <c r="F34" s="516"/>
      <c r="G34" s="516"/>
    </row>
    <row r="35" spans="1:7" ht="15">
      <c r="A35" s="392">
        <f t="shared" si="0"/>
        <v>2035</v>
      </c>
      <c r="B35" s="393"/>
      <c r="C35" s="394"/>
      <c r="D35" s="516"/>
      <c r="E35" s="516"/>
      <c r="F35" s="516"/>
      <c r="G35" s="516"/>
    </row>
    <row r="36" spans="1:7" ht="15.75">
      <c r="A36" s="395" t="s">
        <v>686</v>
      </c>
      <c r="B36" s="396">
        <f>SUM(B19:B33)</f>
        <v>0</v>
      </c>
      <c r="C36" s="397"/>
      <c r="D36" s="516"/>
      <c r="E36" s="516"/>
      <c r="F36" s="516"/>
      <c r="G36" s="516"/>
    </row>
    <row r="37" ht="16.5" customHeight="1">
      <c r="A37" s="385"/>
    </row>
    <row r="38" ht="12.75">
      <c r="A38" s="387"/>
    </row>
    <row r="39" ht="12.75">
      <c r="C39" s="200" t="s">
        <v>957</v>
      </c>
    </row>
  </sheetData>
  <sheetProtection selectLockedCells="1" selectUnlockedCells="1"/>
  <mergeCells count="5">
    <mergeCell ref="E23:F23"/>
    <mergeCell ref="D24:F27"/>
    <mergeCell ref="A2:H2"/>
    <mergeCell ref="A9:I9"/>
    <mergeCell ref="D22:F22"/>
  </mergeCells>
  <printOptions/>
  <pageMargins left="0.7875" right="0.7875" top="1.025" bottom="1.025" header="0.7875" footer="0.7875"/>
  <pageSetup horizontalDpi="600" verticalDpi="600" orientation="portrait" paperSize="9" scale="68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61"/>
  <sheetViews>
    <sheetView view="pageBreakPreview" zoomScaleSheetLayoutView="100" zoomScalePageLayoutView="0" workbookViewId="0" topLeftCell="A1">
      <selection activeCell="D14" sqref="D14"/>
    </sheetView>
  </sheetViews>
  <sheetFormatPr defaultColWidth="8.7109375" defaultRowHeight="15"/>
  <cols>
    <col min="1" max="1" width="47.57421875" style="281" customWidth="1"/>
    <col min="2" max="2" width="10.140625" style="281" customWidth="1"/>
    <col min="3" max="3" width="13.421875" style="281" customWidth="1"/>
    <col min="4" max="6" width="11.57421875" style="281" customWidth="1"/>
    <col min="7" max="7" width="10.8515625" style="281" customWidth="1"/>
    <col min="8" max="8" width="13.7109375" style="281" bestFit="1" customWidth="1"/>
    <col min="9" max="16384" width="8.7109375" style="281" customWidth="1"/>
  </cols>
  <sheetData>
    <row r="1" spans="1:8" ht="11.25">
      <c r="A1" s="398" t="s">
        <v>445</v>
      </c>
      <c r="H1" s="399" t="s">
        <v>687</v>
      </c>
    </row>
    <row r="2" spans="1:8" ht="11.25">
      <c r="A2" s="400"/>
      <c r="B2" s="400"/>
      <c r="C2" s="400"/>
      <c r="D2" s="400"/>
      <c r="E2" s="400"/>
      <c r="F2" s="400"/>
      <c r="G2" s="400"/>
      <c r="H2" s="400"/>
    </row>
    <row r="3" spans="1:8" ht="11.25">
      <c r="A3" s="401" t="s">
        <v>977</v>
      </c>
      <c r="B3" s="400"/>
      <c r="C3" s="400"/>
      <c r="D3" s="400"/>
      <c r="E3" s="400"/>
      <c r="F3" s="400"/>
      <c r="G3" s="400"/>
      <c r="H3" s="493" t="s">
        <v>688</v>
      </c>
    </row>
    <row r="4" spans="1:8" ht="11.25">
      <c r="A4" s="400" t="s">
        <v>689</v>
      </c>
      <c r="B4" s="400"/>
      <c r="C4" s="400"/>
      <c r="D4" s="400"/>
      <c r="E4" s="400"/>
      <c r="F4" s="400"/>
      <c r="G4" s="400"/>
      <c r="H4" s="400"/>
    </row>
    <row r="5" spans="1:8" ht="19.5" customHeight="1">
      <c r="A5" s="696" t="s">
        <v>690</v>
      </c>
      <c r="B5" s="698" t="s">
        <v>691</v>
      </c>
      <c r="C5" s="700" t="s">
        <v>978</v>
      </c>
      <c r="D5" s="402"/>
      <c r="E5" s="403" t="s">
        <v>979</v>
      </c>
      <c r="F5" s="404"/>
      <c r="G5" s="702" t="s">
        <v>980</v>
      </c>
      <c r="H5" s="698" t="s">
        <v>981</v>
      </c>
    </row>
    <row r="6" spans="1:8" ht="11.25">
      <c r="A6" s="697"/>
      <c r="B6" s="699"/>
      <c r="C6" s="701"/>
      <c r="D6" s="405" t="s">
        <v>692</v>
      </c>
      <c r="E6" s="405" t="s">
        <v>693</v>
      </c>
      <c r="F6" s="405" t="s">
        <v>694</v>
      </c>
      <c r="G6" s="703"/>
      <c r="H6" s="699"/>
    </row>
    <row r="7" spans="1:8" s="409" customFormat="1" ht="22.5">
      <c r="A7" s="513" t="s">
        <v>931</v>
      </c>
      <c r="B7" s="545">
        <f>192893-5075+10107</f>
        <v>197925</v>
      </c>
      <c r="C7" s="410">
        <f>178048+10107</f>
        <v>188155</v>
      </c>
      <c r="D7" s="546">
        <v>0</v>
      </c>
      <c r="E7" s="411">
        <v>0</v>
      </c>
      <c r="F7" s="411">
        <v>0</v>
      </c>
      <c r="G7" s="408">
        <f aca="true" t="shared" si="0" ref="G7:G13">SUM(D7:F7)</f>
        <v>0</v>
      </c>
      <c r="H7" s="408">
        <v>0</v>
      </c>
    </row>
    <row r="8" spans="1:8" s="409" customFormat="1" ht="22.5">
      <c r="A8" s="513" t="s">
        <v>932</v>
      </c>
      <c r="B8" s="412">
        <v>9000</v>
      </c>
      <c r="C8" s="413">
        <v>9000</v>
      </c>
      <c r="D8" s="412">
        <v>0</v>
      </c>
      <c r="E8" s="412">
        <v>0</v>
      </c>
      <c r="F8" s="412">
        <v>0</v>
      </c>
      <c r="G8" s="408">
        <f t="shared" si="0"/>
        <v>0</v>
      </c>
      <c r="H8" s="408">
        <f aca="true" t="shared" si="1" ref="H8:H13">B8-C8-G8</f>
        <v>0</v>
      </c>
    </row>
    <row r="9" spans="1:8" s="409" customFormat="1" ht="11.25">
      <c r="A9" s="513" t="s">
        <v>933</v>
      </c>
      <c r="B9" s="412">
        <v>260486</v>
      </c>
      <c r="C9" s="413">
        <v>90123</v>
      </c>
      <c r="D9" s="412">
        <v>103080</v>
      </c>
      <c r="E9" s="412">
        <v>0</v>
      </c>
      <c r="F9" s="412">
        <v>0</v>
      </c>
      <c r="G9" s="408">
        <f t="shared" si="0"/>
        <v>103080</v>
      </c>
      <c r="H9" s="408">
        <f t="shared" si="1"/>
        <v>67283</v>
      </c>
    </row>
    <row r="10" spans="1:8" s="409" customFormat="1" ht="22.5">
      <c r="A10" s="513" t="s">
        <v>934</v>
      </c>
      <c r="B10" s="547">
        <v>199484</v>
      </c>
      <c r="C10" s="413">
        <v>117609</v>
      </c>
      <c r="D10" s="547">
        <v>42557</v>
      </c>
      <c r="E10" s="412">
        <v>0</v>
      </c>
      <c r="F10" s="412">
        <v>0</v>
      </c>
      <c r="G10" s="408">
        <f t="shared" si="0"/>
        <v>42557</v>
      </c>
      <c r="H10" s="408">
        <f t="shared" si="1"/>
        <v>39318</v>
      </c>
    </row>
    <row r="11" spans="1:8" s="409" customFormat="1" ht="22.5">
      <c r="A11" s="513" t="s">
        <v>935</v>
      </c>
      <c r="B11" s="548">
        <v>125000</v>
      </c>
      <c r="C11" s="413">
        <v>125000</v>
      </c>
      <c r="D11" s="548">
        <v>0</v>
      </c>
      <c r="E11" s="412">
        <v>0</v>
      </c>
      <c r="F11" s="412">
        <v>0</v>
      </c>
      <c r="G11" s="408">
        <f t="shared" si="0"/>
        <v>0</v>
      </c>
      <c r="H11" s="408">
        <f t="shared" si="1"/>
        <v>0</v>
      </c>
    </row>
    <row r="12" spans="1:8" s="409" customFormat="1" ht="33.75">
      <c r="A12" s="513" t="s">
        <v>936</v>
      </c>
      <c r="B12" s="548">
        <v>50000</v>
      </c>
      <c r="C12" s="413">
        <v>50000</v>
      </c>
      <c r="D12" s="548">
        <v>0</v>
      </c>
      <c r="E12" s="412">
        <v>0</v>
      </c>
      <c r="F12" s="412">
        <v>0</v>
      </c>
      <c r="G12" s="408">
        <f t="shared" si="0"/>
        <v>0</v>
      </c>
      <c r="H12" s="408">
        <f t="shared" si="1"/>
        <v>0</v>
      </c>
    </row>
    <row r="13" spans="1:8" s="409" customFormat="1" ht="22.5">
      <c r="A13" s="513" t="s">
        <v>937</v>
      </c>
      <c r="B13" s="548">
        <v>100000</v>
      </c>
      <c r="C13" s="413">
        <v>95000</v>
      </c>
      <c r="D13" s="412">
        <v>0</v>
      </c>
      <c r="E13" s="412">
        <v>0</v>
      </c>
      <c r="F13" s="412">
        <v>0</v>
      </c>
      <c r="G13" s="408">
        <f t="shared" si="0"/>
        <v>0</v>
      </c>
      <c r="H13" s="408">
        <f t="shared" si="1"/>
        <v>5000</v>
      </c>
    </row>
    <row r="14" spans="1:8" s="409" customFormat="1" ht="22.5">
      <c r="A14" s="513" t="s">
        <v>1000</v>
      </c>
      <c r="B14" s="548">
        <v>53985</v>
      </c>
      <c r="C14" s="413">
        <v>0</v>
      </c>
      <c r="D14" s="412">
        <v>53985</v>
      </c>
      <c r="E14" s="412"/>
      <c r="F14" s="412"/>
      <c r="G14" s="408">
        <f>SUM(D14:F14)</f>
        <v>53985</v>
      </c>
      <c r="H14" s="408">
        <f>B14-C14-G14</f>
        <v>0</v>
      </c>
    </row>
    <row r="15" spans="1:8" s="409" customFormat="1" ht="11.25">
      <c r="A15" s="513"/>
      <c r="B15" s="412"/>
      <c r="C15" s="413"/>
      <c r="D15" s="412"/>
      <c r="E15" s="412"/>
      <c r="F15" s="412"/>
      <c r="G15" s="408"/>
      <c r="H15" s="408"/>
    </row>
    <row r="16" spans="1:8" s="409" customFormat="1" ht="11.25">
      <c r="A16" s="513" t="s">
        <v>695</v>
      </c>
      <c r="B16" s="418">
        <f>17909383/1000</f>
        <v>17909.383</v>
      </c>
      <c r="C16" s="514">
        <v>16021</v>
      </c>
      <c r="D16" s="515">
        <v>1888</v>
      </c>
      <c r="E16" s="412">
        <v>0</v>
      </c>
      <c r="F16" s="412">
        <v>0</v>
      </c>
      <c r="G16" s="408">
        <f>SUM(D16:F16)</f>
        <v>1888</v>
      </c>
      <c r="H16" s="408">
        <f>B16-C16-G16</f>
        <v>0.3830000000016298</v>
      </c>
    </row>
    <row r="17" spans="1:9" ht="11.25">
      <c r="A17" s="415" t="s">
        <v>620</v>
      </c>
      <c r="B17" s="416">
        <f aca="true" t="shared" si="2" ref="B17:H17">(SUM(B7:B16))</f>
        <v>1013789.383</v>
      </c>
      <c r="C17" s="416">
        <f t="shared" si="2"/>
        <v>690908</v>
      </c>
      <c r="D17" s="416">
        <f t="shared" si="2"/>
        <v>201510</v>
      </c>
      <c r="E17" s="416">
        <f t="shared" si="2"/>
        <v>0</v>
      </c>
      <c r="F17" s="416">
        <f t="shared" si="2"/>
        <v>0</v>
      </c>
      <c r="G17" s="416">
        <f t="shared" si="2"/>
        <v>201510</v>
      </c>
      <c r="H17" s="416">
        <f t="shared" si="2"/>
        <v>111601.383</v>
      </c>
      <c r="I17" s="282"/>
    </row>
    <row r="18" spans="1:9" ht="11.25">
      <c r="A18" s="417"/>
      <c r="B18" s="418"/>
      <c r="C18" s="418"/>
      <c r="D18" s="418"/>
      <c r="E18" s="418"/>
      <c r="F18" s="418"/>
      <c r="G18" s="418"/>
      <c r="H18" s="418"/>
      <c r="I18" s="282"/>
    </row>
    <row r="19" spans="1:9" ht="11.25">
      <c r="A19" s="417"/>
      <c r="B19" s="418"/>
      <c r="C19" s="418"/>
      <c r="D19" s="418"/>
      <c r="E19" s="418"/>
      <c r="F19" s="418"/>
      <c r="G19" s="418"/>
      <c r="H19" s="418"/>
      <c r="I19" s="282"/>
    </row>
    <row r="20" spans="1:8" ht="11.25">
      <c r="A20" s="401" t="str">
        <f>A3</f>
        <v>Az Európai Uniós támogatással megvalósuló projektek 2019. évben</v>
      </c>
      <c r="B20" s="400"/>
      <c r="C20" s="400"/>
      <c r="D20" s="400"/>
      <c r="E20" s="400"/>
      <c r="F20" s="400"/>
      <c r="G20" s="400"/>
      <c r="H20" s="493"/>
    </row>
    <row r="21" spans="1:8" ht="11.25">
      <c r="A21" s="400" t="s">
        <v>447</v>
      </c>
      <c r="B21" s="400"/>
      <c r="C21" s="400"/>
      <c r="D21" s="400"/>
      <c r="E21" s="400"/>
      <c r="F21" s="400"/>
      <c r="G21" s="400"/>
      <c r="H21" s="400"/>
    </row>
    <row r="22" spans="1:8" ht="19.5" customHeight="1">
      <c r="A22" s="696" t="s">
        <v>690</v>
      </c>
      <c r="B22" s="698" t="s">
        <v>691</v>
      </c>
      <c r="C22" s="700" t="s">
        <v>978</v>
      </c>
      <c r="D22" s="402"/>
      <c r="E22" s="403" t="s">
        <v>979</v>
      </c>
      <c r="F22" s="404"/>
      <c r="G22" s="702" t="s">
        <v>980</v>
      </c>
      <c r="H22" s="698" t="s">
        <v>981</v>
      </c>
    </row>
    <row r="23" spans="1:8" ht="11.25">
      <c r="A23" s="697"/>
      <c r="B23" s="699"/>
      <c r="C23" s="701"/>
      <c r="D23" s="405" t="s">
        <v>692</v>
      </c>
      <c r="E23" s="405" t="s">
        <v>693</v>
      </c>
      <c r="F23" s="405" t="s">
        <v>694</v>
      </c>
      <c r="G23" s="703"/>
      <c r="H23" s="699"/>
    </row>
    <row r="24" spans="1:8" s="409" customFormat="1" ht="11.25">
      <c r="A24" s="521" t="s">
        <v>976</v>
      </c>
      <c r="B24" s="512">
        <v>37498</v>
      </c>
      <c r="C24" s="406">
        <v>17947</v>
      </c>
      <c r="D24" s="407">
        <v>0</v>
      </c>
      <c r="E24" s="407">
        <v>0</v>
      </c>
      <c r="F24" s="407">
        <v>0</v>
      </c>
      <c r="G24" s="408">
        <f>SUM(D24:F24)</f>
        <v>0</v>
      </c>
      <c r="H24" s="408">
        <f>B24-C24-G24</f>
        <v>19551</v>
      </c>
    </row>
    <row r="25" spans="1:8" s="409" customFormat="1" ht="11.25">
      <c r="A25" s="513"/>
      <c r="B25" s="412"/>
      <c r="C25" s="413"/>
      <c r="D25" s="412"/>
      <c r="E25" s="412"/>
      <c r="F25" s="412"/>
      <c r="G25" s="408"/>
      <c r="H25" s="408"/>
    </row>
    <row r="26" spans="1:8" s="409" customFormat="1" ht="11.25">
      <c r="A26" s="513"/>
      <c r="B26" s="418"/>
      <c r="C26" s="514"/>
      <c r="D26" s="515"/>
      <c r="E26" s="412"/>
      <c r="F26" s="412"/>
      <c r="G26" s="408"/>
      <c r="H26" s="408"/>
    </row>
    <row r="27" spans="1:9" ht="11.25">
      <c r="A27" s="415" t="s">
        <v>620</v>
      </c>
      <c r="B27" s="416">
        <f>(SUM(B24:B26))</f>
        <v>37498</v>
      </c>
      <c r="C27" s="416">
        <f aca="true" t="shared" si="3" ref="C27:H27">(SUM(C24:C26))</f>
        <v>17947</v>
      </c>
      <c r="D27" s="416">
        <f t="shared" si="3"/>
        <v>0</v>
      </c>
      <c r="E27" s="416">
        <f t="shared" si="3"/>
        <v>0</v>
      </c>
      <c r="F27" s="416">
        <f t="shared" si="3"/>
        <v>0</v>
      </c>
      <c r="G27" s="416">
        <f t="shared" si="3"/>
        <v>0</v>
      </c>
      <c r="H27" s="416">
        <f t="shared" si="3"/>
        <v>19551</v>
      </c>
      <c r="I27" s="282"/>
    </row>
    <row r="28" spans="1:9" ht="11.25">
      <c r="A28" s="417"/>
      <c r="B28" s="418"/>
      <c r="C28" s="418"/>
      <c r="D28" s="418"/>
      <c r="E28" s="418"/>
      <c r="F28" s="418"/>
      <c r="G28" s="418"/>
      <c r="H28" s="418"/>
      <c r="I28" s="282"/>
    </row>
    <row r="29" spans="1:8" ht="11.25">
      <c r="A29" s="401" t="s">
        <v>930</v>
      </c>
      <c r="B29" s="400"/>
      <c r="C29" s="400"/>
      <c r="D29" s="400"/>
      <c r="E29" s="400"/>
      <c r="F29" s="400"/>
      <c r="G29" s="400"/>
      <c r="H29" s="399"/>
    </row>
    <row r="30" spans="1:8" ht="11.25">
      <c r="A30" s="400" t="s">
        <v>449</v>
      </c>
      <c r="B30" s="400"/>
      <c r="D30" s="400"/>
      <c r="E30" s="400"/>
      <c r="F30" s="400"/>
      <c r="G30" s="400"/>
      <c r="H30" s="400"/>
    </row>
    <row r="31" spans="1:8" ht="11.25" customHeight="1">
      <c r="A31" s="696" t="s">
        <v>690</v>
      </c>
      <c r="B31" s="698" t="s">
        <v>691</v>
      </c>
      <c r="C31" s="700" t="s">
        <v>978</v>
      </c>
      <c r="D31" s="402"/>
      <c r="E31" s="403" t="s">
        <v>979</v>
      </c>
      <c r="F31" s="404"/>
      <c r="G31" s="702" t="s">
        <v>980</v>
      </c>
      <c r="H31" s="698" t="s">
        <v>981</v>
      </c>
    </row>
    <row r="32" spans="1:8" ht="11.25">
      <c r="A32" s="697"/>
      <c r="B32" s="699"/>
      <c r="C32" s="701"/>
      <c r="D32" s="405" t="s">
        <v>692</v>
      </c>
      <c r="E32" s="405" t="s">
        <v>693</v>
      </c>
      <c r="F32" s="405" t="s">
        <v>694</v>
      </c>
      <c r="G32" s="703"/>
      <c r="H32" s="699"/>
    </row>
    <row r="33" spans="1:9" ht="11.25">
      <c r="A33" s="419"/>
      <c r="B33" s="420"/>
      <c r="C33" s="421"/>
      <c r="D33" s="422"/>
      <c r="E33" s="422">
        <v>0</v>
      </c>
      <c r="F33" s="422">
        <v>0</v>
      </c>
      <c r="G33" s="408">
        <f>SUM(D33:F33)</f>
        <v>0</v>
      </c>
      <c r="H33" s="408">
        <f>B33-C33-G33</f>
        <v>0</v>
      </c>
      <c r="I33" s="282"/>
    </row>
    <row r="34" spans="1:9" ht="11.25">
      <c r="A34" s="423"/>
      <c r="B34" s="424"/>
      <c r="C34" s="421">
        <v>0</v>
      </c>
      <c r="D34" s="422"/>
      <c r="E34" s="422">
        <v>0</v>
      </c>
      <c r="F34" s="422"/>
      <c r="G34" s="408">
        <f>SUM(D34:F34)</f>
        <v>0</v>
      </c>
      <c r="H34" s="408">
        <f>B34-C34-G34</f>
        <v>0</v>
      </c>
      <c r="I34" s="282"/>
    </row>
    <row r="35" spans="1:9" ht="11.25">
      <c r="A35" s="415" t="s">
        <v>620</v>
      </c>
      <c r="B35" s="416">
        <f aca="true" t="shared" si="4" ref="B35:G35">SUM(B33:B34)</f>
        <v>0</v>
      </c>
      <c r="C35" s="416">
        <f t="shared" si="4"/>
        <v>0</v>
      </c>
      <c r="D35" s="416">
        <f t="shared" si="4"/>
        <v>0</v>
      </c>
      <c r="E35" s="416">
        <f t="shared" si="4"/>
        <v>0</v>
      </c>
      <c r="F35" s="416">
        <f t="shared" si="4"/>
        <v>0</v>
      </c>
      <c r="G35" s="416">
        <f t="shared" si="4"/>
        <v>0</v>
      </c>
      <c r="H35" s="416">
        <f>SUM(H33:H34)</f>
        <v>0</v>
      </c>
      <c r="I35" s="282"/>
    </row>
    <row r="36" spans="1:9" ht="11.25">
      <c r="A36" s="417"/>
      <c r="B36" s="418"/>
      <c r="C36" s="418"/>
      <c r="D36" s="418"/>
      <c r="E36" s="418"/>
      <c r="F36" s="418"/>
      <c r="G36" s="418"/>
      <c r="H36" s="418"/>
      <c r="I36" s="282"/>
    </row>
    <row r="37" spans="1:9" ht="11.25">
      <c r="A37" s="417"/>
      <c r="C37" s="418" t="s">
        <v>959</v>
      </c>
      <c r="D37" s="418"/>
      <c r="E37" s="418"/>
      <c r="F37" s="418"/>
      <c r="G37" s="418"/>
      <c r="H37" s="418"/>
      <c r="I37" s="282"/>
    </row>
    <row r="38" spans="1:9" ht="11.25">
      <c r="A38" s="417"/>
      <c r="B38" s="418"/>
      <c r="C38" s="418"/>
      <c r="D38" s="418"/>
      <c r="E38" s="418"/>
      <c r="F38" s="418"/>
      <c r="G38" s="418"/>
      <c r="H38" s="418"/>
      <c r="I38" s="282"/>
    </row>
    <row r="39" spans="1:9" ht="11.25">
      <c r="A39" s="417"/>
      <c r="B39" s="418"/>
      <c r="C39" s="418"/>
      <c r="D39" s="418"/>
      <c r="E39" s="418"/>
      <c r="F39" s="418"/>
      <c r="G39" s="418"/>
      <c r="H39" s="418" t="str">
        <f>H1</f>
        <v>10. sz. melléklet</v>
      </c>
      <c r="I39" s="282"/>
    </row>
    <row r="40" spans="1:9" ht="11.25">
      <c r="A40" s="417"/>
      <c r="B40" s="418"/>
      <c r="C40" s="418"/>
      <c r="D40" s="418"/>
      <c r="E40" s="418"/>
      <c r="F40" s="418"/>
      <c r="G40" s="418"/>
      <c r="H40" s="418" t="str">
        <f>H3</f>
        <v>Adatok E Ft-ban</v>
      </c>
      <c r="I40" s="282"/>
    </row>
    <row r="41" spans="1:8" ht="11.25">
      <c r="A41" s="401" t="str">
        <f>A3</f>
        <v>Az Európai Uniós támogatással megvalósuló projektek 2019. évben</v>
      </c>
      <c r="B41" s="400"/>
      <c r="C41" s="400"/>
      <c r="D41" s="400"/>
      <c r="E41" s="400"/>
      <c r="F41" s="400"/>
      <c r="G41" s="400"/>
      <c r="H41" s="399"/>
    </row>
    <row r="42" spans="1:8" ht="11.25">
      <c r="A42" s="400" t="s">
        <v>455</v>
      </c>
      <c r="B42" s="400"/>
      <c r="C42" s="400"/>
      <c r="D42" s="400"/>
      <c r="E42" s="400"/>
      <c r="F42" s="400"/>
      <c r="G42" s="400"/>
      <c r="H42" s="400"/>
    </row>
    <row r="43" spans="1:8" ht="11.25" customHeight="1">
      <c r="A43" s="696" t="s">
        <v>690</v>
      </c>
      <c r="B43" s="698" t="s">
        <v>691</v>
      </c>
      <c r="C43" s="700" t="s">
        <v>978</v>
      </c>
      <c r="D43" s="402"/>
      <c r="E43" s="403" t="s">
        <v>979</v>
      </c>
      <c r="F43" s="404"/>
      <c r="G43" s="702" t="s">
        <v>980</v>
      </c>
      <c r="H43" s="698" t="s">
        <v>981</v>
      </c>
    </row>
    <row r="44" spans="1:8" ht="11.25">
      <c r="A44" s="697"/>
      <c r="B44" s="699"/>
      <c r="C44" s="701"/>
      <c r="D44" s="405" t="s">
        <v>692</v>
      </c>
      <c r="E44" s="405" t="s">
        <v>693</v>
      </c>
      <c r="F44" s="405" t="s">
        <v>694</v>
      </c>
      <c r="G44" s="703"/>
      <c r="H44" s="699"/>
    </row>
    <row r="45" spans="1:9" ht="33.75">
      <c r="A45" s="419" t="s">
        <v>938</v>
      </c>
      <c r="B45" s="414">
        <v>24994</v>
      </c>
      <c r="C45" s="421">
        <v>24894</v>
      </c>
      <c r="D45" s="422">
        <v>100</v>
      </c>
      <c r="E45" s="422">
        <v>0</v>
      </c>
      <c r="F45" s="422"/>
      <c r="G45" s="408">
        <f>SUM(D45:F45)</f>
        <v>100</v>
      </c>
      <c r="H45" s="408">
        <f>B45-C45-G45</f>
        <v>0</v>
      </c>
      <c r="I45" s="282"/>
    </row>
    <row r="46" spans="1:9" ht="11.25">
      <c r="A46" s="419"/>
      <c r="B46" s="416"/>
      <c r="C46" s="425"/>
      <c r="D46" s="422"/>
      <c r="E46" s="422"/>
      <c r="F46" s="422"/>
      <c r="G46" s="408">
        <f>SUM(D46:F46)</f>
        <v>0</v>
      </c>
      <c r="H46" s="408">
        <f>B46-C46-G46</f>
        <v>0</v>
      </c>
      <c r="I46" s="282"/>
    </row>
    <row r="47" spans="1:9" ht="11.25">
      <c r="A47" s="423"/>
      <c r="B47" s="426"/>
      <c r="C47" s="425"/>
      <c r="D47" s="422"/>
      <c r="E47" s="422">
        <v>0</v>
      </c>
      <c r="F47" s="422"/>
      <c r="G47" s="408">
        <f>SUM(D47:F47)</f>
        <v>0</v>
      </c>
      <c r="H47" s="408">
        <f>B47-C47-G47</f>
        <v>0</v>
      </c>
      <c r="I47" s="282"/>
    </row>
    <row r="48" spans="1:8" ht="11.25">
      <c r="A48" s="415" t="s">
        <v>620</v>
      </c>
      <c r="B48" s="416">
        <f aca="true" t="shared" si="5" ref="B48:H48">SUM(B45:B47)</f>
        <v>24994</v>
      </c>
      <c r="C48" s="416">
        <f t="shared" si="5"/>
        <v>24894</v>
      </c>
      <c r="D48" s="416">
        <f t="shared" si="5"/>
        <v>100</v>
      </c>
      <c r="E48" s="416">
        <f t="shared" si="5"/>
        <v>0</v>
      </c>
      <c r="F48" s="416">
        <f t="shared" si="5"/>
        <v>0</v>
      </c>
      <c r="G48" s="416">
        <f t="shared" si="5"/>
        <v>100</v>
      </c>
      <c r="H48" s="416">
        <f t="shared" si="5"/>
        <v>0</v>
      </c>
    </row>
    <row r="50" ht="11.25">
      <c r="A50" s="401" t="str">
        <f>A3</f>
        <v>Az Európai Uniós támogatással megvalósuló projektek 2019. évben</v>
      </c>
    </row>
    <row r="51" spans="1:8" ht="11.25">
      <c r="A51" s="400" t="s">
        <v>696</v>
      </c>
      <c r="B51" s="400"/>
      <c r="C51" s="400"/>
      <c r="D51" s="400"/>
      <c r="E51" s="400"/>
      <c r="F51" s="400"/>
      <c r="G51" s="400"/>
      <c r="H51" s="400"/>
    </row>
    <row r="52" spans="1:8" ht="11.25" customHeight="1">
      <c r="A52" s="696" t="s">
        <v>690</v>
      </c>
      <c r="B52" s="698" t="s">
        <v>691</v>
      </c>
      <c r="C52" s="700" t="s">
        <v>978</v>
      </c>
      <c r="D52" s="402"/>
      <c r="E52" s="403" t="s">
        <v>979</v>
      </c>
      <c r="F52" s="404"/>
      <c r="G52" s="702" t="s">
        <v>980</v>
      </c>
      <c r="H52" s="698" t="s">
        <v>981</v>
      </c>
    </row>
    <row r="53" spans="1:8" ht="11.25">
      <c r="A53" s="697"/>
      <c r="B53" s="699"/>
      <c r="C53" s="701"/>
      <c r="D53" s="405" t="s">
        <v>692</v>
      </c>
      <c r="E53" s="405" t="s">
        <v>693</v>
      </c>
      <c r="F53" s="405" t="s">
        <v>694</v>
      </c>
      <c r="G53" s="703"/>
      <c r="H53" s="699"/>
    </row>
    <row r="54" spans="1:8" ht="11.25">
      <c r="A54" s="419"/>
      <c r="B54" s="420"/>
      <c r="C54" s="421"/>
      <c r="D54" s="422"/>
      <c r="E54" s="422">
        <v>0</v>
      </c>
      <c r="F54" s="422">
        <v>0</v>
      </c>
      <c r="G54" s="408">
        <f>SUM(D54:F54)</f>
        <v>0</v>
      </c>
      <c r="H54" s="408">
        <f>B54-C54-G54</f>
        <v>0</v>
      </c>
    </row>
    <row r="55" spans="1:8" ht="11.25">
      <c r="A55" s="423"/>
      <c r="B55" s="424"/>
      <c r="C55" s="421">
        <v>0</v>
      </c>
      <c r="D55" s="422"/>
      <c r="E55" s="422">
        <v>0</v>
      </c>
      <c r="F55" s="422"/>
      <c r="G55" s="408">
        <f>SUM(D55:F55)</f>
        <v>0</v>
      </c>
      <c r="H55" s="408">
        <f>B55-C55-G55</f>
        <v>0</v>
      </c>
    </row>
    <row r="56" spans="1:8" ht="11.25">
      <c r="A56" s="415" t="s">
        <v>620</v>
      </c>
      <c r="B56" s="416">
        <f aca="true" t="shared" si="6" ref="B56:G56">SUM(B54:B55)</f>
        <v>0</v>
      </c>
      <c r="C56" s="416">
        <f t="shared" si="6"/>
        <v>0</v>
      </c>
      <c r="D56" s="416">
        <f t="shared" si="6"/>
        <v>0</v>
      </c>
      <c r="E56" s="416">
        <f t="shared" si="6"/>
        <v>0</v>
      </c>
      <c r="F56" s="416">
        <f t="shared" si="6"/>
        <v>0</v>
      </c>
      <c r="G56" s="416">
        <f t="shared" si="6"/>
        <v>0</v>
      </c>
      <c r="H56" s="416">
        <f>SUM(H54:H55)</f>
        <v>0</v>
      </c>
    </row>
    <row r="58" ht="11.25">
      <c r="A58" s="281" t="s">
        <v>697</v>
      </c>
    </row>
    <row r="61" ht="11.25">
      <c r="C61" s="493" t="s">
        <v>958</v>
      </c>
    </row>
  </sheetData>
  <sheetProtection/>
  <mergeCells count="25">
    <mergeCell ref="C52:C53"/>
    <mergeCell ref="G52:G53"/>
    <mergeCell ref="C31:C32"/>
    <mergeCell ref="G31:G32"/>
    <mergeCell ref="A43:A44"/>
    <mergeCell ref="B43:B44"/>
    <mergeCell ref="C43:C44"/>
    <mergeCell ref="G43:G44"/>
    <mergeCell ref="H52:H53"/>
    <mergeCell ref="A5:A6"/>
    <mergeCell ref="B5:B6"/>
    <mergeCell ref="C5:C6"/>
    <mergeCell ref="G5:G6"/>
    <mergeCell ref="H5:H6"/>
    <mergeCell ref="A31:A32"/>
    <mergeCell ref="B31:B32"/>
    <mergeCell ref="A52:A53"/>
    <mergeCell ref="B52:B53"/>
    <mergeCell ref="A22:A23"/>
    <mergeCell ref="B22:B23"/>
    <mergeCell ref="C22:C23"/>
    <mergeCell ref="G22:G23"/>
    <mergeCell ref="H22:H23"/>
    <mergeCell ref="H43:H44"/>
    <mergeCell ref="H31:H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1" manualBreakCount="1">
    <brk id="3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53"/>
  <sheetViews>
    <sheetView view="pageBreakPreview" zoomScaleSheetLayoutView="100" workbookViewId="0" topLeftCell="A1">
      <selection activeCell="N8" sqref="N8"/>
    </sheetView>
  </sheetViews>
  <sheetFormatPr defaultColWidth="8.8515625" defaultRowHeight="19.5" customHeight="1"/>
  <cols>
    <col min="1" max="1" width="8.8515625" style="194" customWidth="1"/>
    <col min="2" max="2" width="11.140625" style="194" bestFit="1" customWidth="1"/>
    <col min="3" max="3" width="10.8515625" style="194" customWidth="1"/>
    <col min="4" max="4" width="13.421875" style="194" customWidth="1"/>
    <col min="5" max="6" width="10.8515625" style="194" customWidth="1"/>
    <col min="7" max="7" width="12.421875" style="194" customWidth="1"/>
    <col min="8" max="12" width="10.8515625" style="194" customWidth="1"/>
    <col min="13" max="13" width="12.57421875" style="194" customWidth="1"/>
    <col min="14" max="14" width="14.421875" style="194" customWidth="1"/>
    <col min="15" max="15" width="10.7109375" style="194" bestFit="1" customWidth="1"/>
    <col min="16" max="18" width="9.140625" style="194" bestFit="1" customWidth="1"/>
    <col min="19" max="19" width="11.57421875" style="194" bestFit="1" customWidth="1"/>
    <col min="20" max="16384" width="8.8515625" style="194" customWidth="1"/>
  </cols>
  <sheetData>
    <row r="1" ht="17.25" customHeight="1">
      <c r="N1" s="339" t="s">
        <v>643</v>
      </c>
    </row>
    <row r="2" ht="19.5" customHeight="1">
      <c r="A2" s="286" t="s">
        <v>445</v>
      </c>
    </row>
    <row r="4" spans="2:14" ht="19.5" customHeight="1">
      <c r="B4" s="501"/>
      <c r="C4" s="501"/>
      <c r="D4" s="501"/>
      <c r="E4" s="502" t="s">
        <v>901</v>
      </c>
      <c r="F4" s="476" t="str">
        <f>'Címrendes összevont bevételek'!K2</f>
        <v>2019.</v>
      </c>
      <c r="G4" s="501" t="s">
        <v>902</v>
      </c>
      <c r="H4" s="501"/>
      <c r="J4" s="501"/>
      <c r="K4" s="501"/>
      <c r="L4" s="501"/>
      <c r="M4" s="501"/>
      <c r="N4" s="501"/>
    </row>
    <row r="5" ht="19.5" customHeight="1">
      <c r="F5" s="340" t="s">
        <v>644</v>
      </c>
    </row>
    <row r="7" spans="1:14" ht="19.5" customHeight="1">
      <c r="A7" s="341" t="s">
        <v>645</v>
      </c>
      <c r="B7" s="342" t="s">
        <v>17</v>
      </c>
      <c r="C7" s="343" t="s">
        <v>87</v>
      </c>
      <c r="D7" s="342" t="s">
        <v>646</v>
      </c>
      <c r="E7" s="343" t="s">
        <v>647</v>
      </c>
      <c r="F7" s="342" t="s">
        <v>648</v>
      </c>
      <c r="G7" s="343" t="s">
        <v>649</v>
      </c>
      <c r="H7" s="342" t="s">
        <v>650</v>
      </c>
      <c r="I7" s="343" t="s">
        <v>651</v>
      </c>
      <c r="J7" s="342" t="s">
        <v>652</v>
      </c>
      <c r="K7" s="343" t="s">
        <v>653</v>
      </c>
      <c r="L7" s="342" t="s">
        <v>654</v>
      </c>
      <c r="M7" s="344" t="s">
        <v>655</v>
      </c>
      <c r="N7" s="345" t="s">
        <v>620</v>
      </c>
    </row>
    <row r="8" spans="1:20" ht="14.25" customHeight="1">
      <c r="A8" s="346" t="s">
        <v>656</v>
      </c>
      <c r="B8" s="322">
        <f>B50</f>
        <v>189433338</v>
      </c>
      <c r="C8" s="322">
        <f aca="true" t="shared" si="0" ref="C8:M8">C50</f>
        <v>199651268</v>
      </c>
      <c r="D8" s="322">
        <f t="shared" si="0"/>
        <v>1352383980</v>
      </c>
      <c r="E8" s="322">
        <f t="shared" si="0"/>
        <v>297114666</v>
      </c>
      <c r="F8" s="322">
        <f t="shared" si="0"/>
        <v>277452537</v>
      </c>
      <c r="G8" s="322">
        <f t="shared" si="0"/>
        <v>364775734</v>
      </c>
      <c r="H8" s="322">
        <f t="shared" si="0"/>
        <v>268509933</v>
      </c>
      <c r="I8" s="322">
        <f t="shared" si="0"/>
        <v>198761365</v>
      </c>
      <c r="J8" s="322">
        <f t="shared" si="0"/>
        <v>332356913</v>
      </c>
      <c r="K8" s="322">
        <f t="shared" si="0"/>
        <v>200476072</v>
      </c>
      <c r="L8" s="322">
        <f t="shared" si="0"/>
        <v>249888227</v>
      </c>
      <c r="M8" s="322">
        <f t="shared" si="0"/>
        <v>638594025</v>
      </c>
      <c r="N8" s="322">
        <f>'Címrendes összevont bevételek'!Q220</f>
        <v>4569398058</v>
      </c>
      <c r="O8" s="292">
        <f>SUM(B8:M8)-N8</f>
        <v>0</v>
      </c>
      <c r="T8" s="78"/>
    </row>
    <row r="9" spans="1:14" ht="14.25" customHeight="1">
      <c r="A9" s="347"/>
      <c r="B9" s="439">
        <f>B44</f>
        <v>0.11484254328529235</v>
      </c>
      <c r="C9" s="439">
        <f aca="true" t="shared" si="1" ref="C9:M9">C44</f>
        <v>0.06541217361411941</v>
      </c>
      <c r="D9" s="439">
        <f t="shared" si="1"/>
        <v>0.12673378456839665</v>
      </c>
      <c r="E9" s="439">
        <f t="shared" si="1"/>
        <v>0.08034291827997479</v>
      </c>
      <c r="F9" s="439">
        <f t="shared" si="1"/>
        <v>0.19900994786401555</v>
      </c>
      <c r="G9" s="439">
        <f t="shared" si="1"/>
        <v>0.0729542274901795</v>
      </c>
      <c r="H9" s="439">
        <f t="shared" si="1"/>
        <v>0.047644917687429504</v>
      </c>
      <c r="I9" s="439">
        <f t="shared" si="1"/>
        <v>0.0509542598379852</v>
      </c>
      <c r="J9" s="439">
        <f t="shared" si="1"/>
        <v>0.07135038550526293</v>
      </c>
      <c r="K9" s="439">
        <f t="shared" si="1"/>
        <v>0.04685183271339534</v>
      </c>
      <c r="L9" s="439">
        <f t="shared" si="1"/>
        <v>0.060061066658711006</v>
      </c>
      <c r="M9" s="439">
        <f t="shared" si="1"/>
        <v>0.06384194249523778</v>
      </c>
      <c r="N9" s="349">
        <f>SUM(B9:M9)</f>
        <v>1</v>
      </c>
    </row>
    <row r="10" spans="1:17" ht="19.5" customHeight="1">
      <c r="A10" s="350" t="s">
        <v>657</v>
      </c>
      <c r="B10" s="322">
        <f>B52</f>
        <v>223226243</v>
      </c>
      <c r="C10" s="322">
        <f aca="true" t="shared" si="2" ref="C10:M10">C52</f>
        <v>206578974</v>
      </c>
      <c r="D10" s="322">
        <f t="shared" si="2"/>
        <v>232052631</v>
      </c>
      <c r="E10" s="322">
        <f t="shared" si="2"/>
        <v>264394790</v>
      </c>
      <c r="F10" s="322">
        <f t="shared" si="2"/>
        <v>202373368</v>
      </c>
      <c r="G10" s="322">
        <f t="shared" si="2"/>
        <v>227507482</v>
      </c>
      <c r="H10" s="322">
        <f t="shared" si="2"/>
        <v>240799305</v>
      </c>
      <c r="I10" s="322">
        <f t="shared" si="2"/>
        <v>298452989</v>
      </c>
      <c r="J10" s="322">
        <f t="shared" si="2"/>
        <v>231817852</v>
      </c>
      <c r="K10" s="322">
        <f t="shared" si="2"/>
        <v>271154134</v>
      </c>
      <c r="L10" s="322">
        <f t="shared" si="2"/>
        <v>323597800</v>
      </c>
      <c r="M10" s="322">
        <f t="shared" si="2"/>
        <v>760085231</v>
      </c>
      <c r="N10" s="322">
        <f>'Címrendes összevont kiadások'!Q85</f>
        <v>3482040799</v>
      </c>
      <c r="O10" s="292">
        <f>SUM(B10:M10)-N10</f>
        <v>0</v>
      </c>
      <c r="Q10" s="292"/>
    </row>
    <row r="11" spans="1:14" ht="15" customHeight="1">
      <c r="A11" s="351"/>
      <c r="B11" s="348">
        <f>B46</f>
        <v>0.06603390615159785</v>
      </c>
      <c r="C11" s="348">
        <f aca="true" t="shared" si="3" ref="C11:M11">C46</f>
        <v>0.07419491302455211</v>
      </c>
      <c r="D11" s="348">
        <f t="shared" si="3"/>
        <v>0.07787688939361988</v>
      </c>
      <c r="E11" s="348">
        <f t="shared" si="3"/>
        <v>0.06894810832354246</v>
      </c>
      <c r="F11" s="348">
        <f t="shared" si="3"/>
        <v>0.07131325883924655</v>
      </c>
      <c r="G11" s="348">
        <f t="shared" si="3"/>
        <v>0.07302488931482347</v>
      </c>
      <c r="H11" s="348">
        <f t="shared" si="3"/>
        <v>0.09500386539451183</v>
      </c>
      <c r="I11" s="348">
        <f t="shared" si="3"/>
        <v>0.08424326957342519</v>
      </c>
      <c r="J11" s="348">
        <f t="shared" si="3"/>
        <v>0.09767839333023923</v>
      </c>
      <c r="K11" s="348">
        <f t="shared" si="3"/>
        <v>0.07995466360677408</v>
      </c>
      <c r="L11" s="348">
        <f t="shared" si="3"/>
        <v>0.09080199257760116</v>
      </c>
      <c r="M11" s="348">
        <f t="shared" si="3"/>
        <v>0.1209258504700662</v>
      </c>
      <c r="N11" s="349">
        <f>SUM(B11:M11)</f>
        <v>1</v>
      </c>
    </row>
    <row r="12" spans="1:14" ht="15" customHeight="1">
      <c r="A12" s="537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5"/>
    </row>
    <row r="13" spans="1:14" ht="15" customHeight="1">
      <c r="A13" s="537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5"/>
    </row>
    <row r="14" spans="1:14" ht="15" customHeight="1">
      <c r="A14" s="537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5"/>
    </row>
    <row r="15" spans="1:14" ht="15" customHeight="1">
      <c r="A15" s="537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5"/>
    </row>
    <row r="16" spans="1:14" ht="15" customHeight="1">
      <c r="A16" s="537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5"/>
    </row>
    <row r="17" spans="1:14" ht="15" customHeight="1">
      <c r="A17" s="537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5"/>
    </row>
    <row r="18" spans="1:14" ht="15" customHeight="1">
      <c r="A18" s="537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5"/>
    </row>
    <row r="19" spans="1:14" ht="15" customHeight="1">
      <c r="A19" s="537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5"/>
    </row>
    <row r="20" spans="1:14" ht="15" customHeight="1">
      <c r="A20" s="537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5"/>
    </row>
    <row r="21" spans="1:14" ht="15" customHeight="1">
      <c r="A21" s="537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5"/>
    </row>
    <row r="22" spans="1:14" ht="15" customHeight="1">
      <c r="A22" s="537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5"/>
    </row>
    <row r="23" spans="1:14" ht="15" customHeight="1">
      <c r="A23" s="537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5"/>
    </row>
    <row r="24" spans="1:14" ht="15" customHeight="1">
      <c r="A24" s="537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5"/>
    </row>
    <row r="25" spans="1:14" ht="15" customHeight="1">
      <c r="A25" s="537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5"/>
    </row>
    <row r="26" spans="1:14" ht="15" customHeight="1">
      <c r="A26" s="537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5"/>
    </row>
    <row r="27" spans="1:14" ht="15" customHeight="1">
      <c r="A27" s="537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5"/>
    </row>
    <row r="28" spans="1:14" ht="15" customHeight="1">
      <c r="A28" s="537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5"/>
    </row>
    <row r="29" spans="1:14" ht="15" customHeight="1">
      <c r="A29" s="537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5"/>
    </row>
    <row r="30" spans="1:14" ht="15" customHeight="1">
      <c r="A30" s="537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5"/>
    </row>
    <row r="31" spans="1:14" ht="15" customHeight="1">
      <c r="A31" s="537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5"/>
    </row>
    <row r="32" spans="1:14" ht="15" customHeight="1">
      <c r="A32" s="537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5"/>
    </row>
    <row r="33" spans="1:14" ht="15" customHeight="1">
      <c r="A33" s="537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5"/>
    </row>
    <row r="34" spans="1:14" ht="15" customHeight="1">
      <c r="A34" s="537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5"/>
    </row>
    <row r="35" spans="1:14" ht="15" customHeight="1">
      <c r="A35" s="537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5"/>
    </row>
    <row r="36" spans="1:16" ht="19.5" customHeight="1">
      <c r="A36" s="223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3"/>
      <c r="P36" s="353"/>
    </row>
    <row r="37" spans="1:19" ht="19.5" customHeight="1">
      <c r="A37" s="223"/>
      <c r="B37" s="354"/>
      <c r="C37" s="354"/>
      <c r="D37" s="354"/>
      <c r="E37" s="354"/>
      <c r="F37" s="354" t="s">
        <v>960</v>
      </c>
      <c r="G37" s="354"/>
      <c r="H37" s="354"/>
      <c r="I37" s="354"/>
      <c r="J37" s="354"/>
      <c r="K37" s="354"/>
      <c r="L37" s="354"/>
      <c r="M37" s="354"/>
      <c r="N37" s="355"/>
      <c r="O37" s="353"/>
      <c r="P37" s="353"/>
      <c r="S37" s="292"/>
    </row>
    <row r="38" spans="15:19" ht="19.5" customHeight="1">
      <c r="O38" s="292"/>
      <c r="P38" s="292"/>
      <c r="S38" s="292"/>
    </row>
    <row r="41" ht="19.5" customHeight="1">
      <c r="A41" s="194" t="s">
        <v>984</v>
      </c>
    </row>
    <row r="42" spans="1:14" ht="19.5" customHeight="1">
      <c r="A42" s="341" t="s">
        <v>645</v>
      </c>
      <c r="B42" s="342" t="s">
        <v>17</v>
      </c>
      <c r="C42" s="343" t="s">
        <v>87</v>
      </c>
      <c r="D42" s="342" t="s">
        <v>646</v>
      </c>
      <c r="E42" s="343" t="s">
        <v>647</v>
      </c>
      <c r="F42" s="342" t="s">
        <v>648</v>
      </c>
      <c r="G42" s="343" t="s">
        <v>649</v>
      </c>
      <c r="H42" s="342" t="s">
        <v>650</v>
      </c>
      <c r="I42" s="343" t="s">
        <v>651</v>
      </c>
      <c r="J42" s="342" t="s">
        <v>652</v>
      </c>
      <c r="K42" s="343" t="s">
        <v>653</v>
      </c>
      <c r="L42" s="342" t="s">
        <v>654</v>
      </c>
      <c r="M42" s="344" t="s">
        <v>655</v>
      </c>
      <c r="N42" s="345" t="s">
        <v>620</v>
      </c>
    </row>
    <row r="43" spans="1:14" ht="19.5" customHeight="1">
      <c r="A43" s="346" t="s">
        <v>656</v>
      </c>
      <c r="B43" s="322">
        <v>467531389</v>
      </c>
      <c r="C43" s="322">
        <v>266297171</v>
      </c>
      <c r="D43" s="322">
        <v>515941398</v>
      </c>
      <c r="E43" s="322">
        <v>327081194</v>
      </c>
      <c r="F43" s="322">
        <v>810182313</v>
      </c>
      <c r="G43" s="322">
        <v>297001358</v>
      </c>
      <c r="H43" s="322">
        <v>193965528</v>
      </c>
      <c r="I43" s="322">
        <v>207438073</v>
      </c>
      <c r="J43" s="322">
        <v>290472014</v>
      </c>
      <c r="K43" s="322">
        <v>190736828</v>
      </c>
      <c r="L43" s="322">
        <v>244512470</v>
      </c>
      <c r="M43" s="322">
        <v>259904659</v>
      </c>
      <c r="N43" s="322">
        <f>SUM(B43:M43)</f>
        <v>4071064395</v>
      </c>
    </row>
    <row r="44" spans="1:14" ht="19.5" customHeight="1">
      <c r="A44" s="347"/>
      <c r="B44" s="439">
        <f>B43/$N$43</f>
        <v>0.11484254328529235</v>
      </c>
      <c r="C44" s="439">
        <f aca="true" t="shared" si="4" ref="C44:M44">C43/$N$43</f>
        <v>0.06541217361411941</v>
      </c>
      <c r="D44" s="439">
        <f t="shared" si="4"/>
        <v>0.12673378456839665</v>
      </c>
      <c r="E44" s="439">
        <f t="shared" si="4"/>
        <v>0.08034291827997479</v>
      </c>
      <c r="F44" s="439">
        <f t="shared" si="4"/>
        <v>0.19900994786401555</v>
      </c>
      <c r="G44" s="439">
        <f t="shared" si="4"/>
        <v>0.0729542274901795</v>
      </c>
      <c r="H44" s="439">
        <f t="shared" si="4"/>
        <v>0.047644917687429504</v>
      </c>
      <c r="I44" s="439">
        <f t="shared" si="4"/>
        <v>0.0509542598379852</v>
      </c>
      <c r="J44" s="439">
        <f t="shared" si="4"/>
        <v>0.07135038550526293</v>
      </c>
      <c r="K44" s="439">
        <f t="shared" si="4"/>
        <v>0.04685183271339534</v>
      </c>
      <c r="L44" s="439">
        <f t="shared" si="4"/>
        <v>0.060061066658711006</v>
      </c>
      <c r="M44" s="439">
        <f t="shared" si="4"/>
        <v>0.06384194249523778</v>
      </c>
      <c r="N44" s="349">
        <f>SUM(B44:M44)</f>
        <v>1</v>
      </c>
    </row>
    <row r="45" spans="1:14" ht="19.5" customHeight="1">
      <c r="A45" s="350" t="s">
        <v>657</v>
      </c>
      <c r="B45" s="322">
        <v>186884471</v>
      </c>
      <c r="C45" s="322">
        <v>209981173</v>
      </c>
      <c r="D45" s="322">
        <v>220401641</v>
      </c>
      <c r="E45" s="322">
        <v>195132039</v>
      </c>
      <c r="F45" s="322">
        <v>201825720</v>
      </c>
      <c r="G45" s="322">
        <v>206669855</v>
      </c>
      <c r="H45" s="322">
        <v>268873192</v>
      </c>
      <c r="I45" s="322">
        <v>238419318</v>
      </c>
      <c r="J45" s="322">
        <v>276442451</v>
      </c>
      <c r="K45" s="322">
        <v>226282010</v>
      </c>
      <c r="L45" s="322">
        <v>256981350</v>
      </c>
      <c r="M45" s="322">
        <v>342235753</v>
      </c>
      <c r="N45" s="322">
        <f>SUM(B45:M45)</f>
        <v>2830128973</v>
      </c>
    </row>
    <row r="46" spans="1:14" ht="19.5" customHeight="1">
      <c r="A46" s="351"/>
      <c r="B46" s="348">
        <f>B45/$N$45</f>
        <v>0.06603390615159785</v>
      </c>
      <c r="C46" s="348">
        <f aca="true" t="shared" si="5" ref="C46:M46">C45/$N$45</f>
        <v>0.07419491302455211</v>
      </c>
      <c r="D46" s="348">
        <f t="shared" si="5"/>
        <v>0.07787688939361988</v>
      </c>
      <c r="E46" s="348">
        <f t="shared" si="5"/>
        <v>0.06894810832354246</v>
      </c>
      <c r="F46" s="348">
        <f t="shared" si="5"/>
        <v>0.07131325883924655</v>
      </c>
      <c r="G46" s="348">
        <f t="shared" si="5"/>
        <v>0.07302488931482347</v>
      </c>
      <c r="H46" s="348">
        <f t="shared" si="5"/>
        <v>0.09500386539451183</v>
      </c>
      <c r="I46" s="348">
        <f t="shared" si="5"/>
        <v>0.08424326957342519</v>
      </c>
      <c r="J46" s="348">
        <f t="shared" si="5"/>
        <v>0.09767839333023923</v>
      </c>
      <c r="K46" s="348">
        <f t="shared" si="5"/>
        <v>0.07995466360677408</v>
      </c>
      <c r="L46" s="348">
        <f t="shared" si="5"/>
        <v>0.09080199257760116</v>
      </c>
      <c r="M46" s="348">
        <f t="shared" si="5"/>
        <v>0.1209258504700662</v>
      </c>
      <c r="N46" s="349">
        <f>SUM(B46:M46)</f>
        <v>1</v>
      </c>
    </row>
    <row r="48" ht="19.5" customHeight="1">
      <c r="A48" s="194" t="s">
        <v>985</v>
      </c>
    </row>
    <row r="49" spans="1:14" ht="19.5" customHeight="1">
      <c r="A49" s="341" t="s">
        <v>645</v>
      </c>
      <c r="B49" s="342" t="s">
        <v>17</v>
      </c>
      <c r="C49" s="343" t="s">
        <v>87</v>
      </c>
      <c r="D49" s="342" t="s">
        <v>646</v>
      </c>
      <c r="E49" s="343" t="s">
        <v>647</v>
      </c>
      <c r="F49" s="342" t="s">
        <v>648</v>
      </c>
      <c r="G49" s="343" t="s">
        <v>649</v>
      </c>
      <c r="H49" s="342" t="s">
        <v>650</v>
      </c>
      <c r="I49" s="343" t="s">
        <v>651</v>
      </c>
      <c r="J49" s="342" t="s">
        <v>652</v>
      </c>
      <c r="K49" s="343" t="s">
        <v>653</v>
      </c>
      <c r="L49" s="342" t="s">
        <v>654</v>
      </c>
      <c r="M49" s="344" t="s">
        <v>655</v>
      </c>
      <c r="N49" s="345" t="s">
        <v>620</v>
      </c>
    </row>
    <row r="50" spans="1:14" ht="19.5" customHeight="1">
      <c r="A50" s="346" t="s">
        <v>656</v>
      </c>
      <c r="B50" s="552">
        <v>189433338</v>
      </c>
      <c r="C50" s="552">
        <v>199651268</v>
      </c>
      <c r="D50" s="552">
        <v>1352383980</v>
      </c>
      <c r="E50" s="552">
        <v>297114666</v>
      </c>
      <c r="F50" s="552">
        <v>277452537</v>
      </c>
      <c r="G50" s="552">
        <v>364775734</v>
      </c>
      <c r="H50" s="552">
        <v>268509933</v>
      </c>
      <c r="I50" s="552">
        <v>198761365</v>
      </c>
      <c r="J50" s="552">
        <v>332356913</v>
      </c>
      <c r="K50" s="555">
        <v>200476072</v>
      </c>
      <c r="L50" s="555">
        <v>249888227</v>
      </c>
      <c r="M50" s="550">
        <f>N50-SUM(B50:L50)</f>
        <v>638594025</v>
      </c>
      <c r="N50" s="322">
        <f>N8</f>
        <v>4569398058</v>
      </c>
    </row>
    <row r="51" spans="1:14" ht="19.5" customHeight="1">
      <c r="A51" s="347"/>
      <c r="B51" s="551">
        <f>B50/$N$50</f>
        <v>0.04145695682352391</v>
      </c>
      <c r="C51" s="551">
        <f>C50/$N$50</f>
        <v>0.0436931222593871</v>
      </c>
      <c r="D51" s="551">
        <f>D50/$N$50</f>
        <v>0.2959654560259368</v>
      </c>
      <c r="E51" s="551">
        <f>E50/$N$50</f>
        <v>0.06502271463958328</v>
      </c>
      <c r="F51" s="551">
        <f>F50/$N$50</f>
        <v>0.06071971263572503</v>
      </c>
      <c r="G51" s="551">
        <f aca="true" t="shared" si="6" ref="G51:M51">G44</f>
        <v>0.0729542274901795</v>
      </c>
      <c r="H51" s="551">
        <f t="shared" si="6"/>
        <v>0.047644917687429504</v>
      </c>
      <c r="I51" s="553">
        <f t="shared" si="6"/>
        <v>0.0509542598379852</v>
      </c>
      <c r="J51" s="553">
        <f t="shared" si="6"/>
        <v>0.07135038550526293</v>
      </c>
      <c r="K51" s="551">
        <f t="shared" si="6"/>
        <v>0.04685183271339534</v>
      </c>
      <c r="L51" s="551">
        <f t="shared" si="6"/>
        <v>0.060061066658711006</v>
      </c>
      <c r="M51" s="554">
        <f t="shared" si="6"/>
        <v>0.06384194249523778</v>
      </c>
      <c r="N51" s="349">
        <f>SUM(B51:M51)</f>
        <v>0.9205165947723575</v>
      </c>
    </row>
    <row r="52" spans="1:14" ht="19.5" customHeight="1">
      <c r="A52" s="350" t="s">
        <v>657</v>
      </c>
      <c r="B52" s="552">
        <v>223226243</v>
      </c>
      <c r="C52" s="552">
        <v>206578974</v>
      </c>
      <c r="D52" s="552">
        <v>232052631</v>
      </c>
      <c r="E52" s="552">
        <v>264394790</v>
      </c>
      <c r="F52" s="552">
        <v>202373368</v>
      </c>
      <c r="G52" s="552">
        <v>227507482</v>
      </c>
      <c r="H52" s="552">
        <v>240799305</v>
      </c>
      <c r="I52" s="552">
        <v>298452989</v>
      </c>
      <c r="J52" s="552">
        <v>231817852</v>
      </c>
      <c r="K52" s="555">
        <v>271154134</v>
      </c>
      <c r="L52" s="555">
        <v>323597800</v>
      </c>
      <c r="M52" s="550">
        <f>N52-SUM(B52:L52)</f>
        <v>760085231</v>
      </c>
      <c r="N52" s="322">
        <f>N10</f>
        <v>3482040799</v>
      </c>
    </row>
    <row r="53" spans="1:14" ht="19.5" customHeight="1">
      <c r="A53" s="351"/>
      <c r="B53" s="553">
        <f>B46</f>
        <v>0.06603390615159785</v>
      </c>
      <c r="C53" s="553">
        <f aca="true" t="shared" si="7" ref="C53:M53">C46</f>
        <v>0.07419491302455211</v>
      </c>
      <c r="D53" s="553">
        <f t="shared" si="7"/>
        <v>0.07787688939361988</v>
      </c>
      <c r="E53" s="553">
        <f t="shared" si="7"/>
        <v>0.06894810832354246</v>
      </c>
      <c r="F53" s="551">
        <f t="shared" si="7"/>
        <v>0.07131325883924655</v>
      </c>
      <c r="G53" s="551">
        <f t="shared" si="7"/>
        <v>0.07302488931482347</v>
      </c>
      <c r="H53" s="551">
        <f t="shared" si="7"/>
        <v>0.09500386539451183</v>
      </c>
      <c r="I53" s="553">
        <f t="shared" si="7"/>
        <v>0.08424326957342519</v>
      </c>
      <c r="J53" s="553">
        <f t="shared" si="7"/>
        <v>0.09767839333023923</v>
      </c>
      <c r="K53" s="551">
        <f t="shared" si="7"/>
        <v>0.07995466360677408</v>
      </c>
      <c r="L53" s="551">
        <f t="shared" si="7"/>
        <v>0.09080199257760116</v>
      </c>
      <c r="M53" s="554">
        <f t="shared" si="7"/>
        <v>0.1209258504700662</v>
      </c>
      <c r="N53" s="349">
        <f>SUM(B53:M53)</f>
        <v>1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landscape" paperSize="9" scale="65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I80"/>
  <sheetViews>
    <sheetView view="pageBreakPreview" zoomScale="90" zoomScaleSheetLayoutView="90" zoomScalePageLayoutView="0" workbookViewId="0" topLeftCell="A1">
      <pane xSplit="13" ySplit="5" topLeftCell="N6" activePane="bottomRight" state="frozen"/>
      <selection pane="topLeft" activeCell="P69" sqref="P69"/>
      <selection pane="topRight" activeCell="P69" sqref="P69"/>
      <selection pane="bottomLeft" activeCell="P69" sqref="P69"/>
      <selection pane="bottomRight" activeCell="P14" sqref="P14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8.8515625" style="67" customWidth="1"/>
    <col min="13" max="13" width="4.8515625" style="67" customWidth="1"/>
    <col min="14" max="15" width="11.7109375" style="67" customWidth="1"/>
    <col min="16" max="16" width="12.140625" style="67" customWidth="1"/>
    <col min="17" max="17" width="11.140625" style="67" customWidth="1"/>
    <col min="18" max="18" width="11.28125" style="67" customWidth="1"/>
    <col min="19" max="20" width="11.140625" style="67" customWidth="1"/>
    <col min="21" max="21" width="11.28125" style="67" customWidth="1"/>
    <col min="22" max="22" width="11.140625" style="67" customWidth="1"/>
    <col min="23" max="23" width="11.140625" style="67" hidden="1" customWidth="1"/>
    <col min="24" max="24" width="10.140625" style="67" hidden="1" customWidth="1"/>
    <col min="25" max="25" width="11.140625" style="67" hidden="1" customWidth="1"/>
    <col min="26" max="26" width="11.140625" style="67" customWidth="1"/>
    <col min="27" max="27" width="10.57421875" style="67" customWidth="1"/>
    <col min="28" max="29" width="11.140625" style="67" customWidth="1"/>
    <col min="30" max="30" width="10.421875" style="67" customWidth="1"/>
    <col min="31" max="31" width="11.140625" style="67" customWidth="1"/>
    <col min="32" max="33" width="11.7109375" style="67" customWidth="1"/>
    <col min="34" max="34" width="12.00390625" style="67" customWidth="1"/>
    <col min="35" max="16384" width="8.8515625" style="67" customWidth="1"/>
  </cols>
  <sheetData>
    <row r="1" spans="10:35" ht="15">
      <c r="J1" s="441"/>
      <c r="K1" s="441"/>
      <c r="L1" s="441"/>
      <c r="M1" s="441"/>
      <c r="N1" s="441"/>
      <c r="O1" s="441"/>
      <c r="P1" s="441" t="s">
        <v>894</v>
      </c>
      <c r="R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508" t="s">
        <v>658</v>
      </c>
      <c r="AI1" s="477"/>
    </row>
    <row r="2" spans="7:35" ht="15">
      <c r="G2" s="92"/>
      <c r="I2" s="55"/>
      <c r="J2" s="51"/>
      <c r="K2" s="51"/>
      <c r="L2" s="51"/>
      <c r="M2" s="51"/>
      <c r="N2" s="51"/>
      <c r="O2" s="51"/>
      <c r="P2" s="51"/>
      <c r="Q2" s="51"/>
      <c r="R2" s="51"/>
      <c r="S2" s="532" t="str">
        <f>'Címrendes összevont bevételek'!K2</f>
        <v>2019.</v>
      </c>
      <c r="T2" s="509" t="s">
        <v>929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I2" s="356"/>
    </row>
    <row r="3" spans="1:35" ht="11.25">
      <c r="A3" s="2"/>
      <c r="B3" s="2"/>
      <c r="C3" s="2"/>
      <c r="D3" s="2"/>
      <c r="E3" s="2"/>
      <c r="F3" s="2"/>
      <c r="G3" s="2"/>
      <c r="H3" s="2"/>
      <c r="I3" s="52"/>
      <c r="J3" s="52"/>
      <c r="K3" s="52"/>
      <c r="L3" s="53"/>
      <c r="M3" s="53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G3" s="81"/>
      <c r="AH3" s="81" t="s">
        <v>765</v>
      </c>
      <c r="AI3" s="81"/>
    </row>
    <row r="4" spans="1:35" ht="63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0" t="s">
        <v>9</v>
      </c>
      <c r="J4" s="50" t="s">
        <v>10</v>
      </c>
      <c r="K4" s="50" t="s">
        <v>11</v>
      </c>
      <c r="L4" s="49" t="s">
        <v>12</v>
      </c>
      <c r="M4" s="50" t="s">
        <v>13</v>
      </c>
      <c r="N4" s="357" t="s">
        <v>459</v>
      </c>
      <c r="O4" s="358" t="s">
        <v>459</v>
      </c>
      <c r="P4" s="358" t="s">
        <v>459</v>
      </c>
      <c r="Q4" s="357" t="s">
        <v>562</v>
      </c>
      <c r="R4" s="358" t="s">
        <v>562</v>
      </c>
      <c r="S4" s="358" t="s">
        <v>562</v>
      </c>
      <c r="T4" s="357" t="s">
        <v>659</v>
      </c>
      <c r="U4" s="358" t="s">
        <v>659</v>
      </c>
      <c r="V4" s="358" t="s">
        <v>659</v>
      </c>
      <c r="W4" s="357" t="s">
        <v>660</v>
      </c>
      <c r="X4" s="358" t="s">
        <v>660</v>
      </c>
      <c r="Y4" s="358" t="s">
        <v>660</v>
      </c>
      <c r="Z4" s="357" t="s">
        <v>661</v>
      </c>
      <c r="AA4" s="358" t="s">
        <v>661</v>
      </c>
      <c r="AB4" s="358" t="s">
        <v>661</v>
      </c>
      <c r="AC4" s="357" t="s">
        <v>991</v>
      </c>
      <c r="AD4" s="358" t="s">
        <v>991</v>
      </c>
      <c r="AE4" s="358" t="s">
        <v>991</v>
      </c>
      <c r="AF4" s="357" t="s">
        <v>662</v>
      </c>
      <c r="AG4" s="358" t="s">
        <v>662</v>
      </c>
      <c r="AH4" s="358" t="s">
        <v>662</v>
      </c>
      <c r="AI4" s="81"/>
    </row>
    <row r="5" spans="1:35" ht="11.25">
      <c r="A5" s="359"/>
      <c r="B5" s="359"/>
      <c r="C5" s="359"/>
      <c r="D5" s="359"/>
      <c r="E5" s="359"/>
      <c r="F5" s="359"/>
      <c r="G5" s="359"/>
      <c r="H5" s="359"/>
      <c r="I5" s="54"/>
      <c r="J5" s="54"/>
      <c r="K5" s="54"/>
      <c r="L5" s="55"/>
      <c r="M5" s="54"/>
      <c r="N5" s="360" t="str">
        <f>Összesítő!N4</f>
        <v>Eredeti ei.</v>
      </c>
      <c r="O5" s="360" t="str">
        <f>Összesítő!O4</f>
        <v>Módosított ei.</v>
      </c>
      <c r="P5" s="360" t="str">
        <f>Összesítő!P4</f>
        <v>Teljesítés</v>
      </c>
      <c r="Q5" s="360" t="str">
        <f aca="true" t="shared" si="0" ref="Q5:AH5">N5</f>
        <v>Eredeti ei.</v>
      </c>
      <c r="R5" s="360" t="str">
        <f t="shared" si="0"/>
        <v>Módosított ei.</v>
      </c>
      <c r="S5" s="360" t="str">
        <f t="shared" si="0"/>
        <v>Teljesítés</v>
      </c>
      <c r="T5" s="360" t="str">
        <f t="shared" si="0"/>
        <v>Eredeti ei.</v>
      </c>
      <c r="U5" s="360" t="str">
        <f t="shared" si="0"/>
        <v>Módosított ei.</v>
      </c>
      <c r="V5" s="360" t="str">
        <f t="shared" si="0"/>
        <v>Teljesítés</v>
      </c>
      <c r="W5" s="360" t="str">
        <f t="shared" si="0"/>
        <v>Eredeti ei.</v>
      </c>
      <c r="X5" s="360" t="str">
        <f t="shared" si="0"/>
        <v>Módosított ei.</v>
      </c>
      <c r="Y5" s="360" t="str">
        <f t="shared" si="0"/>
        <v>Teljesítés</v>
      </c>
      <c r="Z5" s="360" t="str">
        <f t="shared" si="0"/>
        <v>Eredeti ei.</v>
      </c>
      <c r="AA5" s="360" t="str">
        <f t="shared" si="0"/>
        <v>Módosított ei.</v>
      </c>
      <c r="AB5" s="360" t="str">
        <f t="shared" si="0"/>
        <v>Teljesítés</v>
      </c>
      <c r="AC5" s="360" t="str">
        <f t="shared" si="0"/>
        <v>Eredeti ei.</v>
      </c>
      <c r="AD5" s="360" t="str">
        <f t="shared" si="0"/>
        <v>Módosított ei.</v>
      </c>
      <c r="AE5" s="360" t="str">
        <f t="shared" si="0"/>
        <v>Teljesítés</v>
      </c>
      <c r="AF5" s="360" t="str">
        <f t="shared" si="0"/>
        <v>Eredeti ei.</v>
      </c>
      <c r="AG5" s="360" t="str">
        <f t="shared" si="0"/>
        <v>Módosított ei.</v>
      </c>
      <c r="AH5" s="360" t="str">
        <f t="shared" si="0"/>
        <v>Teljesítés</v>
      </c>
      <c r="AI5" s="81"/>
    </row>
    <row r="6" spans="2:35" ht="11.25">
      <c r="B6" s="72"/>
      <c r="C6" s="72"/>
      <c r="D6" s="72">
        <v>1</v>
      </c>
      <c r="E6" s="72"/>
      <c r="F6" s="72"/>
      <c r="G6" s="72"/>
      <c r="H6" s="72"/>
      <c r="I6" s="27" t="s">
        <v>114</v>
      </c>
      <c r="J6" s="27"/>
      <c r="K6" s="27"/>
      <c r="L6" s="27"/>
      <c r="M6" s="27"/>
      <c r="N6" s="361"/>
      <c r="O6" s="81"/>
      <c r="P6" s="81"/>
      <c r="Q6" s="361"/>
      <c r="R6" s="81"/>
      <c r="S6" s="81"/>
      <c r="T6" s="361"/>
      <c r="U6" s="81"/>
      <c r="V6" s="81"/>
      <c r="W6" s="361"/>
      <c r="X6" s="81"/>
      <c r="Y6" s="81"/>
      <c r="Z6" s="361"/>
      <c r="AA6" s="81"/>
      <c r="AB6" s="81"/>
      <c r="AC6" s="361"/>
      <c r="AD6" s="81"/>
      <c r="AE6" s="81"/>
      <c r="AF6" s="361"/>
      <c r="AG6" s="81"/>
      <c r="AH6" s="81"/>
      <c r="AI6" s="81"/>
    </row>
    <row r="7" spans="2:35" ht="11.25">
      <c r="B7" s="3"/>
      <c r="C7" s="3"/>
      <c r="D7" s="3"/>
      <c r="E7" s="3" t="s">
        <v>19</v>
      </c>
      <c r="F7" s="3"/>
      <c r="G7" s="3"/>
      <c r="H7" s="3"/>
      <c r="I7" s="26"/>
      <c r="J7" s="26"/>
      <c r="K7" s="27" t="s">
        <v>115</v>
      </c>
      <c r="L7" s="26"/>
      <c r="M7" s="26" t="s">
        <v>116</v>
      </c>
      <c r="N7" s="362">
        <f>'Műk ktgv bevételek címr sz'!N9</f>
        <v>1052651395</v>
      </c>
      <c r="O7" s="71">
        <f>'Műk ktgv bevételek címr sz'!O9</f>
        <v>1169574827</v>
      </c>
      <c r="P7" s="71">
        <f>'Műk ktgv bevételek címr sz'!P9</f>
        <v>1067800687</v>
      </c>
      <c r="Q7" s="362">
        <f>'Műk ktgv bevételek címr sz'!N16</f>
        <v>6184850</v>
      </c>
      <c r="R7" s="71">
        <f>'Műk ktgv bevételek címr sz'!O16</f>
        <v>14863770</v>
      </c>
      <c r="S7" s="71">
        <f>'Műk ktgv bevételek címr sz'!P16</f>
        <v>6652053</v>
      </c>
      <c r="T7" s="362">
        <f>'Műk ktgv bevételek címr sz'!N23</f>
        <v>10982068</v>
      </c>
      <c r="U7" s="71">
        <f>'Műk ktgv bevételek címr sz'!O23</f>
        <v>13282806</v>
      </c>
      <c r="V7" s="71">
        <f>'Műk ktgv bevételek címr sz'!P23</f>
        <v>10242047</v>
      </c>
      <c r="W7" s="362">
        <f>'Műk ktgv bevételek címr sz'!N30</f>
        <v>0</v>
      </c>
      <c r="X7" s="71">
        <f>'Műk ktgv bevételek címr sz'!O30</f>
        <v>0</v>
      </c>
      <c r="Y7" s="71">
        <f>'Műk ktgv bevételek címr sz'!P30</f>
        <v>0</v>
      </c>
      <c r="Z7" s="362">
        <f>'Műk ktgv bevételek címr sz'!N37</f>
        <v>57759117</v>
      </c>
      <c r="AA7" s="71">
        <f>'Műk ktgv bevételek címr sz'!O37</f>
        <v>55118402</v>
      </c>
      <c r="AB7" s="71">
        <f>'Műk ktgv bevételek címr sz'!P37</f>
        <v>55119280</v>
      </c>
      <c r="AC7" s="362">
        <f>'Műk ktgv bevételek címr sz'!N44</f>
        <v>6457488</v>
      </c>
      <c r="AD7" s="71">
        <f>'Műk ktgv bevételek címr sz'!O44</f>
        <v>10042732</v>
      </c>
      <c r="AE7" s="71">
        <f>'Műk ktgv bevételek címr sz'!P44</f>
        <v>8664772</v>
      </c>
      <c r="AF7" s="362">
        <f aca="true" t="shared" si="1" ref="AF7:AH10">SUM(N7,Q7,T7,W7,Z7,AC7)</f>
        <v>1134034918</v>
      </c>
      <c r="AG7" s="71">
        <f t="shared" si="1"/>
        <v>1262882537</v>
      </c>
      <c r="AH7" s="71">
        <f t="shared" si="1"/>
        <v>1148478839</v>
      </c>
      <c r="AI7" s="81"/>
    </row>
    <row r="8" spans="5:35" ht="11.25">
      <c r="E8" s="67" t="s">
        <v>23</v>
      </c>
      <c r="I8" s="81"/>
      <c r="J8" s="81"/>
      <c r="K8" s="81" t="s">
        <v>158</v>
      </c>
      <c r="L8" s="81"/>
      <c r="M8" s="81" t="s">
        <v>159</v>
      </c>
      <c r="N8" s="362">
        <f>'Műk ktgv bevételek címr sz'!N10</f>
        <v>302140000</v>
      </c>
      <c r="O8" s="71">
        <f>'Műk ktgv bevételek címr sz'!O10</f>
        <v>370704608</v>
      </c>
      <c r="P8" s="71">
        <f>'Műk ktgv bevételek címr sz'!P10</f>
        <v>370704039</v>
      </c>
      <c r="Q8" s="362">
        <f>'Műk ktgv bevételek címr sz'!N17</f>
        <v>350000</v>
      </c>
      <c r="R8" s="71">
        <f>'Műk ktgv bevételek címr sz'!O17</f>
        <v>30000</v>
      </c>
      <c r="S8" s="71">
        <f>'Műk ktgv bevételek címr sz'!P17</f>
        <v>3000</v>
      </c>
      <c r="T8" s="362">
        <f>'Műk ktgv bevételek címr sz'!N24</f>
        <v>0</v>
      </c>
      <c r="U8" s="71">
        <f>'Műk ktgv bevételek címr sz'!O24</f>
        <v>0</v>
      </c>
      <c r="V8" s="71">
        <f>'Műk ktgv bevételek címr sz'!P24</f>
        <v>0</v>
      </c>
      <c r="W8" s="362">
        <f>'Műk ktgv bevételek címr sz'!N31</f>
        <v>0</v>
      </c>
      <c r="X8" s="71">
        <f>'Műk ktgv bevételek címr sz'!O31</f>
        <v>0</v>
      </c>
      <c r="Y8" s="71">
        <f>'Műk ktgv bevételek címr sz'!P31</f>
        <v>0</v>
      </c>
      <c r="Z8" s="362">
        <f>'Műk ktgv bevételek címr sz'!N38</f>
        <v>0</v>
      </c>
      <c r="AA8" s="71">
        <f>'Műk ktgv bevételek címr sz'!O38</f>
        <v>0</v>
      </c>
      <c r="AB8" s="71">
        <f>'Műk ktgv bevételek címr sz'!P38</f>
        <v>0</v>
      </c>
      <c r="AC8" s="362">
        <f>'Műk ktgv bevételek címr sz'!N45</f>
        <v>0</v>
      </c>
      <c r="AD8" s="71">
        <f>'Műk ktgv bevételek címr sz'!O45</f>
        <v>0</v>
      </c>
      <c r="AE8" s="71">
        <f>'Műk ktgv bevételek címr sz'!P45</f>
        <v>0</v>
      </c>
      <c r="AF8" s="362">
        <f t="shared" si="1"/>
        <v>302490000</v>
      </c>
      <c r="AG8" s="71">
        <f t="shared" si="1"/>
        <v>370734608</v>
      </c>
      <c r="AH8" s="71">
        <f t="shared" si="1"/>
        <v>370707039</v>
      </c>
      <c r="AI8" s="81"/>
    </row>
    <row r="9" spans="5:35" ht="11.25">
      <c r="E9" s="67" t="s">
        <v>26</v>
      </c>
      <c r="I9" s="81"/>
      <c r="J9" s="81"/>
      <c r="K9" s="81" t="s">
        <v>211</v>
      </c>
      <c r="L9" s="81"/>
      <c r="M9" s="81" t="s">
        <v>212</v>
      </c>
      <c r="N9" s="362">
        <f>'Műk ktgv bevételek címr sz'!N11</f>
        <v>141262728</v>
      </c>
      <c r="O9" s="71">
        <f>'Műk ktgv bevételek címr sz'!O11</f>
        <v>170373690</v>
      </c>
      <c r="P9" s="71">
        <f>'Műk ktgv bevételek címr sz'!P11</f>
        <v>89851179</v>
      </c>
      <c r="Q9" s="362">
        <f>'Műk ktgv bevételek címr sz'!N18</f>
        <v>2140000</v>
      </c>
      <c r="R9" s="71">
        <f>'Műk ktgv bevételek címr sz'!O18</f>
        <v>3017459</v>
      </c>
      <c r="S9" s="71">
        <f>'Műk ktgv bevételek címr sz'!P18</f>
        <v>2878787</v>
      </c>
      <c r="T9" s="362">
        <f>'Műk ktgv bevételek címr sz'!N25</f>
        <v>1027725</v>
      </c>
      <c r="U9" s="71">
        <f>'Műk ktgv bevételek címr sz'!O25</f>
        <v>1698079</v>
      </c>
      <c r="V9" s="71">
        <f>'Műk ktgv bevételek címr sz'!P25</f>
        <v>1265196</v>
      </c>
      <c r="W9" s="362">
        <f>'Műk ktgv bevételek címr sz'!N32</f>
        <v>0</v>
      </c>
      <c r="X9" s="71">
        <f>'Műk ktgv bevételek címr sz'!O32</f>
        <v>0</v>
      </c>
      <c r="Y9" s="71">
        <f>'Műk ktgv bevételek címr sz'!P32</f>
        <v>0</v>
      </c>
      <c r="Z9" s="362">
        <f>'Műk ktgv bevételek címr sz'!N39</f>
        <v>261684454</v>
      </c>
      <c r="AA9" s="71">
        <f>'Műk ktgv bevételek címr sz'!O39</f>
        <v>282253785</v>
      </c>
      <c r="AB9" s="71">
        <f>'Műk ktgv bevételek címr sz'!P39</f>
        <v>283475020</v>
      </c>
      <c r="AC9" s="362">
        <f>'Műk ktgv bevételek címr sz'!N46</f>
        <v>12529800</v>
      </c>
      <c r="AD9" s="71">
        <f>'Műk ktgv bevételek címr sz'!O46</f>
        <v>13770567</v>
      </c>
      <c r="AE9" s="71">
        <f>'Műk ktgv bevételek címr sz'!P46</f>
        <v>9919723</v>
      </c>
      <c r="AF9" s="362">
        <f t="shared" si="1"/>
        <v>418644707</v>
      </c>
      <c r="AG9" s="71">
        <f t="shared" si="1"/>
        <v>471113580</v>
      </c>
      <c r="AH9" s="71">
        <f t="shared" si="1"/>
        <v>387389905</v>
      </c>
      <c r="AI9" s="81"/>
    </row>
    <row r="10" spans="5:35" ht="11.25">
      <c r="E10" s="67" t="s">
        <v>30</v>
      </c>
      <c r="I10" s="81"/>
      <c r="J10" s="81"/>
      <c r="K10" s="81" t="s">
        <v>214</v>
      </c>
      <c r="L10" s="81"/>
      <c r="M10" s="81" t="s">
        <v>215</v>
      </c>
      <c r="N10" s="362">
        <f>'Műk ktgv bevételek címr sz'!N12</f>
        <v>810000</v>
      </c>
      <c r="O10" s="71">
        <f>'Műk ktgv bevételek címr sz'!O12</f>
        <v>810000</v>
      </c>
      <c r="P10" s="71">
        <f>'Műk ktgv bevételek címr sz'!P12</f>
        <v>60000</v>
      </c>
      <c r="Q10" s="362">
        <f>'Műk ktgv bevételek címr sz'!N19</f>
        <v>0</v>
      </c>
      <c r="R10" s="71">
        <f>'Műk ktgv bevételek címr sz'!O19</f>
        <v>0</v>
      </c>
      <c r="S10" s="71">
        <f>'Műk ktgv bevételek címr sz'!P19</f>
        <v>0</v>
      </c>
      <c r="T10" s="362">
        <f>'Műk ktgv bevételek címr sz'!N26</f>
        <v>0</v>
      </c>
      <c r="U10" s="71">
        <f>'Műk ktgv bevételek címr sz'!O26</f>
        <v>0</v>
      </c>
      <c r="V10" s="71">
        <f>'Műk ktgv bevételek címr sz'!P26</f>
        <v>0</v>
      </c>
      <c r="W10" s="362">
        <f>'Műk ktgv bevételek címr sz'!N33</f>
        <v>0</v>
      </c>
      <c r="X10" s="71">
        <f>'Műk ktgv bevételek címr sz'!O33</f>
        <v>0</v>
      </c>
      <c r="Y10" s="71">
        <f>'Műk ktgv bevételek címr sz'!P33</f>
        <v>0</v>
      </c>
      <c r="Z10" s="362">
        <f>'Műk ktgv bevételek címr sz'!N40</f>
        <v>0</v>
      </c>
      <c r="AA10" s="71">
        <f>'Műk ktgv bevételek címr sz'!O40</f>
        <v>329260</v>
      </c>
      <c r="AB10" s="71">
        <f>'Műk ktgv bevételek címr sz'!P40</f>
        <v>329260</v>
      </c>
      <c r="AC10" s="362">
        <f>'Műk ktgv bevételek címr sz'!N47</f>
        <v>0</v>
      </c>
      <c r="AD10" s="71">
        <f>'Műk ktgv bevételek címr sz'!O47</f>
        <v>0</v>
      </c>
      <c r="AE10" s="71">
        <f>'Műk ktgv bevételek címr sz'!P47</f>
        <v>0</v>
      </c>
      <c r="AF10" s="362">
        <f t="shared" si="1"/>
        <v>810000</v>
      </c>
      <c r="AG10" s="71">
        <f t="shared" si="1"/>
        <v>1139260</v>
      </c>
      <c r="AH10" s="71">
        <f t="shared" si="1"/>
        <v>389260</v>
      </c>
      <c r="AI10" s="81"/>
    </row>
    <row r="11" spans="1:35" ht="11.25">
      <c r="A11" s="75" t="s">
        <v>19</v>
      </c>
      <c r="B11" s="75"/>
      <c r="C11" s="75"/>
      <c r="D11" s="75"/>
      <c r="E11" s="75"/>
      <c r="F11" s="75"/>
      <c r="G11" s="75"/>
      <c r="H11" s="75"/>
      <c r="I11" s="88" t="s">
        <v>456</v>
      </c>
      <c r="J11" s="88"/>
      <c r="K11" s="88"/>
      <c r="L11" s="88"/>
      <c r="M11" s="88"/>
      <c r="N11" s="363">
        <f aca="true" t="shared" si="2" ref="N11:AH11">SUM(N7:N10)</f>
        <v>1496864123</v>
      </c>
      <c r="O11" s="89">
        <f t="shared" si="2"/>
        <v>1711463125</v>
      </c>
      <c r="P11" s="89">
        <f t="shared" si="2"/>
        <v>1528415905</v>
      </c>
      <c r="Q11" s="363">
        <f t="shared" si="2"/>
        <v>8674850</v>
      </c>
      <c r="R11" s="89">
        <f t="shared" si="2"/>
        <v>17911229</v>
      </c>
      <c r="S11" s="89">
        <f t="shared" si="2"/>
        <v>9533840</v>
      </c>
      <c r="T11" s="363">
        <f t="shared" si="2"/>
        <v>12009793</v>
      </c>
      <c r="U11" s="89">
        <f t="shared" si="2"/>
        <v>14980885</v>
      </c>
      <c r="V11" s="89">
        <f t="shared" si="2"/>
        <v>11507243</v>
      </c>
      <c r="W11" s="363">
        <f t="shared" si="2"/>
        <v>0</v>
      </c>
      <c r="X11" s="89">
        <f t="shared" si="2"/>
        <v>0</v>
      </c>
      <c r="Y11" s="89">
        <f t="shared" si="2"/>
        <v>0</v>
      </c>
      <c r="Z11" s="363">
        <f t="shared" si="2"/>
        <v>319443571</v>
      </c>
      <c r="AA11" s="89">
        <f t="shared" si="2"/>
        <v>337701447</v>
      </c>
      <c r="AB11" s="89">
        <f t="shared" si="2"/>
        <v>338923560</v>
      </c>
      <c r="AC11" s="363">
        <f t="shared" si="2"/>
        <v>18987288</v>
      </c>
      <c r="AD11" s="89">
        <f t="shared" si="2"/>
        <v>23813299</v>
      </c>
      <c r="AE11" s="89">
        <f t="shared" si="2"/>
        <v>18584495</v>
      </c>
      <c r="AF11" s="363">
        <f t="shared" si="2"/>
        <v>1855979625</v>
      </c>
      <c r="AG11" s="89">
        <f t="shared" si="2"/>
        <v>2105869985</v>
      </c>
      <c r="AH11" s="89">
        <f t="shared" si="2"/>
        <v>1906965043</v>
      </c>
      <c r="AI11" s="81"/>
    </row>
    <row r="12" spans="9:35" ht="11.25">
      <c r="I12" s="81"/>
      <c r="J12" s="81"/>
      <c r="K12" s="81"/>
      <c r="L12" s="81"/>
      <c r="M12" s="81"/>
      <c r="N12" s="362"/>
      <c r="O12" s="71"/>
      <c r="P12" s="71"/>
      <c r="Q12" s="362"/>
      <c r="R12" s="71"/>
      <c r="S12" s="71"/>
      <c r="T12" s="362"/>
      <c r="U12" s="71"/>
      <c r="V12" s="71"/>
      <c r="W12" s="362"/>
      <c r="X12" s="71"/>
      <c r="Y12" s="71"/>
      <c r="Z12" s="362"/>
      <c r="AA12" s="71"/>
      <c r="AB12" s="71"/>
      <c r="AC12" s="362"/>
      <c r="AD12" s="71"/>
      <c r="AE12" s="71"/>
      <c r="AF12" s="362"/>
      <c r="AG12" s="71"/>
      <c r="AH12" s="71"/>
      <c r="AI12" s="81"/>
    </row>
    <row r="13" spans="1:35" ht="11.25">
      <c r="A13" s="69"/>
      <c r="B13" s="69"/>
      <c r="C13" s="69"/>
      <c r="D13" s="69" t="s">
        <v>23</v>
      </c>
      <c r="E13" s="69"/>
      <c r="F13" s="69"/>
      <c r="G13" s="69"/>
      <c r="H13" s="69"/>
      <c r="I13" s="25" t="s">
        <v>458</v>
      </c>
      <c r="J13" s="25"/>
      <c r="K13" s="25"/>
      <c r="L13" s="25"/>
      <c r="M13" s="25"/>
      <c r="N13" s="364"/>
      <c r="O13" s="365"/>
      <c r="P13" s="365"/>
      <c r="Q13" s="364"/>
      <c r="R13" s="365"/>
      <c r="S13" s="365"/>
      <c r="T13" s="364"/>
      <c r="U13" s="365"/>
      <c r="V13" s="365"/>
      <c r="W13" s="364"/>
      <c r="X13" s="365"/>
      <c r="Y13" s="365"/>
      <c r="Z13" s="364"/>
      <c r="AA13" s="365"/>
      <c r="AB13" s="365"/>
      <c r="AC13" s="364"/>
      <c r="AD13" s="365"/>
      <c r="AE13" s="365"/>
      <c r="AF13" s="364"/>
      <c r="AG13" s="365"/>
      <c r="AH13" s="365"/>
      <c r="AI13" s="81"/>
    </row>
    <row r="14" spans="1:35" ht="11.25">
      <c r="A14" s="3"/>
      <c r="B14" s="3"/>
      <c r="C14" s="3"/>
      <c r="D14" s="3"/>
      <c r="E14" s="3" t="s">
        <v>19</v>
      </c>
      <c r="F14" s="3"/>
      <c r="G14" s="3"/>
      <c r="H14" s="3"/>
      <c r="I14" s="26"/>
      <c r="J14" s="26"/>
      <c r="K14" s="27" t="s">
        <v>234</v>
      </c>
      <c r="L14" s="26"/>
      <c r="M14" s="26" t="s">
        <v>235</v>
      </c>
      <c r="N14" s="362">
        <f>'Felhalm ktgv bevételek címr sz'!N9</f>
        <v>107919521</v>
      </c>
      <c r="O14" s="71">
        <f>'Felhalm ktgv bevételek címr sz'!O9</f>
        <v>134259705</v>
      </c>
      <c r="P14" s="71">
        <f>'Felhalm ktgv bevételek címr sz'!P9</f>
        <v>120490155</v>
      </c>
      <c r="Q14" s="362">
        <f>'Felhalm ktgv bevételek címr sz'!N15</f>
        <v>0</v>
      </c>
      <c r="R14" s="71">
        <f>'Felhalm ktgv bevételek címr sz'!O15</f>
        <v>0</v>
      </c>
      <c r="S14" s="71">
        <f>'Felhalm ktgv bevételek címr sz'!P15</f>
        <v>0</v>
      </c>
      <c r="T14" s="362">
        <f>'Felhalm ktgv bevételek címr sz'!N21</f>
        <v>0</v>
      </c>
      <c r="U14" s="71">
        <f>'Felhalm ktgv bevételek címr sz'!O21</f>
        <v>0</v>
      </c>
      <c r="V14" s="71">
        <f>'Felhalm ktgv bevételek címr sz'!P21</f>
        <v>0</v>
      </c>
      <c r="W14" s="362">
        <f>'Felhalm ktgv bevételek címr sz'!N27</f>
        <v>0</v>
      </c>
      <c r="X14" s="71">
        <f>'Felhalm ktgv bevételek címr sz'!O27</f>
        <v>0</v>
      </c>
      <c r="Y14" s="71">
        <f>'Felhalm ktgv bevételek címr sz'!P27</f>
        <v>0</v>
      </c>
      <c r="Z14" s="362">
        <f>'Felhalm ktgv bevételek címr sz'!N33</f>
        <v>0</v>
      </c>
      <c r="AA14" s="71">
        <f>'Felhalm ktgv bevételek címr sz'!O33</f>
        <v>0</v>
      </c>
      <c r="AB14" s="71">
        <f>'Felhalm ktgv bevételek címr sz'!P33</f>
        <v>0</v>
      </c>
      <c r="AC14" s="362">
        <f>'Felhalm ktgv bevételek címr sz'!N39</f>
        <v>0</v>
      </c>
      <c r="AD14" s="71">
        <f>'Felhalm ktgv bevételek címr sz'!O39</f>
        <v>896000</v>
      </c>
      <c r="AE14" s="71">
        <f>'Felhalm ktgv bevételek címr sz'!P39</f>
        <v>500000</v>
      </c>
      <c r="AF14" s="362">
        <f aca="true" t="shared" si="3" ref="AF14:AH16">SUM(N14,Q14,T14,W14,Z14,AC14)</f>
        <v>107919521</v>
      </c>
      <c r="AG14" s="71">
        <f t="shared" si="3"/>
        <v>135155705</v>
      </c>
      <c r="AH14" s="71">
        <f t="shared" si="3"/>
        <v>120990155</v>
      </c>
      <c r="AI14" s="81"/>
    </row>
    <row r="15" spans="5:35" ht="11.25">
      <c r="E15" s="67" t="s">
        <v>23</v>
      </c>
      <c r="I15" s="81"/>
      <c r="J15" s="81"/>
      <c r="K15" s="81" t="s">
        <v>263</v>
      </c>
      <c r="L15" s="81"/>
      <c r="M15" s="81" t="s">
        <v>264</v>
      </c>
      <c r="N15" s="362">
        <f>'Felhalm ktgv bevételek címr sz'!N10</f>
        <v>177000000</v>
      </c>
      <c r="O15" s="71">
        <f>'Felhalm ktgv bevételek címr sz'!O10</f>
        <v>233986000</v>
      </c>
      <c r="P15" s="71">
        <f>'Felhalm ktgv bevételek címr sz'!P10</f>
        <v>98065863</v>
      </c>
      <c r="Q15" s="362">
        <f>'Felhalm ktgv bevételek címr sz'!N16</f>
        <v>0</v>
      </c>
      <c r="R15" s="71">
        <f>'Felhalm ktgv bevételek címr sz'!O16</f>
        <v>1033551</v>
      </c>
      <c r="S15" s="71">
        <f>'Felhalm ktgv bevételek címr sz'!P16</f>
        <v>1033551</v>
      </c>
      <c r="T15" s="362">
        <f>'Felhalm ktgv bevételek címr sz'!N22</f>
        <v>0</v>
      </c>
      <c r="U15" s="71">
        <f>'Felhalm ktgv bevételek címr sz'!O22</f>
        <v>0</v>
      </c>
      <c r="V15" s="71">
        <f>'Felhalm ktgv bevételek címr sz'!P22</f>
        <v>0</v>
      </c>
      <c r="W15" s="362">
        <f>'Felhalm ktgv bevételek címr sz'!N28</f>
        <v>0</v>
      </c>
      <c r="X15" s="71">
        <f>'Felhalm ktgv bevételek címr sz'!O28</f>
        <v>0</v>
      </c>
      <c r="Y15" s="71">
        <f>'Felhalm ktgv bevételek címr sz'!P28</f>
        <v>0</v>
      </c>
      <c r="Z15" s="362">
        <f>'Felhalm ktgv bevételek címr sz'!N34</f>
        <v>0</v>
      </c>
      <c r="AA15" s="71">
        <f>'Felhalm ktgv bevételek címr sz'!O34</f>
        <v>0</v>
      </c>
      <c r="AB15" s="71">
        <f>'Felhalm ktgv bevételek címr sz'!P34</f>
        <v>0</v>
      </c>
      <c r="AC15" s="362">
        <f>'Felhalm ktgv bevételek címr sz'!N40</f>
        <v>0</v>
      </c>
      <c r="AD15" s="71">
        <f>'Felhalm ktgv bevételek címr sz'!O40</f>
        <v>0</v>
      </c>
      <c r="AE15" s="71">
        <f>'Felhalm ktgv bevételek címr sz'!P40</f>
        <v>0</v>
      </c>
      <c r="AF15" s="362">
        <f t="shared" si="3"/>
        <v>177000000</v>
      </c>
      <c r="AG15" s="71">
        <f t="shared" si="3"/>
        <v>235019551</v>
      </c>
      <c r="AH15" s="71">
        <f t="shared" si="3"/>
        <v>99099414</v>
      </c>
      <c r="AI15" s="81"/>
    </row>
    <row r="16" spans="5:35" ht="11.25">
      <c r="E16" s="67" t="s">
        <v>26</v>
      </c>
      <c r="I16" s="81"/>
      <c r="J16" s="81"/>
      <c r="K16" s="81" t="s">
        <v>276</v>
      </c>
      <c r="L16" s="81"/>
      <c r="M16" s="81" t="s">
        <v>277</v>
      </c>
      <c r="N16" s="362">
        <f>'Felhalm ktgv bevételek címr sz'!N11</f>
        <v>0</v>
      </c>
      <c r="O16" s="71">
        <f>'Felhalm ktgv bevételek címr sz'!O11</f>
        <v>26087895</v>
      </c>
      <c r="P16" s="71">
        <f>'Felhalm ktgv bevételek címr sz'!P11</f>
        <v>26087895</v>
      </c>
      <c r="Q16" s="362">
        <f>'Felhalm ktgv bevételek címr sz'!N17</f>
        <v>0</v>
      </c>
      <c r="R16" s="71">
        <f>'Felhalm ktgv bevételek címr sz'!O17</f>
        <v>0</v>
      </c>
      <c r="S16" s="71">
        <f>'Felhalm ktgv bevételek címr sz'!P17</f>
        <v>0</v>
      </c>
      <c r="T16" s="362">
        <f>'Felhalm ktgv bevételek címr sz'!N23</f>
        <v>0</v>
      </c>
      <c r="U16" s="71">
        <f>'Felhalm ktgv bevételek címr sz'!O23</f>
        <v>0</v>
      </c>
      <c r="V16" s="71">
        <f>'Felhalm ktgv bevételek címr sz'!P23</f>
        <v>0</v>
      </c>
      <c r="W16" s="362">
        <f>'Felhalm ktgv bevételek címr sz'!N29</f>
        <v>0</v>
      </c>
      <c r="X16" s="71">
        <f>'Felhalm ktgv bevételek címr sz'!O29</f>
        <v>0</v>
      </c>
      <c r="Y16" s="71">
        <f>'Felhalm ktgv bevételek címr sz'!P29</f>
        <v>0</v>
      </c>
      <c r="Z16" s="362">
        <f>'Felhalm ktgv bevételek címr sz'!N35</f>
        <v>0</v>
      </c>
      <c r="AA16" s="71">
        <f>'Felhalm ktgv bevételek címr sz'!O35</f>
        <v>0</v>
      </c>
      <c r="AB16" s="71">
        <f>'Felhalm ktgv bevételek címr sz'!P35</f>
        <v>0</v>
      </c>
      <c r="AC16" s="362">
        <f>'Felhalm ktgv bevételek címr sz'!N41</f>
        <v>0</v>
      </c>
      <c r="AD16" s="71">
        <f>'Felhalm ktgv bevételek címr sz'!O41</f>
        <v>0</v>
      </c>
      <c r="AE16" s="71">
        <f>'Felhalm ktgv bevételek címr sz'!P41</f>
        <v>0</v>
      </c>
      <c r="AF16" s="362">
        <f t="shared" si="3"/>
        <v>0</v>
      </c>
      <c r="AG16" s="71">
        <f t="shared" si="3"/>
        <v>26087895</v>
      </c>
      <c r="AH16" s="71">
        <f t="shared" si="3"/>
        <v>26087895</v>
      </c>
      <c r="AI16" s="81"/>
    </row>
    <row r="17" spans="1:35" ht="11.25">
      <c r="A17" s="75" t="s">
        <v>19</v>
      </c>
      <c r="B17" s="75"/>
      <c r="C17" s="75"/>
      <c r="D17" s="75"/>
      <c r="E17" s="75"/>
      <c r="F17" s="75"/>
      <c r="G17" s="75"/>
      <c r="H17" s="75"/>
      <c r="I17" s="88" t="s">
        <v>460</v>
      </c>
      <c r="J17" s="88"/>
      <c r="K17" s="88"/>
      <c r="L17" s="88"/>
      <c r="M17" s="88"/>
      <c r="N17" s="363">
        <f aca="true" t="shared" si="4" ref="N17:AH17">SUM(N14:N16)</f>
        <v>284919521</v>
      </c>
      <c r="O17" s="89">
        <f t="shared" si="4"/>
        <v>394333600</v>
      </c>
      <c r="P17" s="89">
        <f t="shared" si="4"/>
        <v>244643913</v>
      </c>
      <c r="Q17" s="363">
        <f t="shared" si="4"/>
        <v>0</v>
      </c>
      <c r="R17" s="89">
        <f t="shared" si="4"/>
        <v>1033551</v>
      </c>
      <c r="S17" s="89">
        <f t="shared" si="4"/>
        <v>1033551</v>
      </c>
      <c r="T17" s="363">
        <f t="shared" si="4"/>
        <v>0</v>
      </c>
      <c r="U17" s="89">
        <f t="shared" si="4"/>
        <v>0</v>
      </c>
      <c r="V17" s="89">
        <f t="shared" si="4"/>
        <v>0</v>
      </c>
      <c r="W17" s="363">
        <f t="shared" si="4"/>
        <v>0</v>
      </c>
      <c r="X17" s="89">
        <f t="shared" si="4"/>
        <v>0</v>
      </c>
      <c r="Y17" s="89">
        <f t="shared" si="4"/>
        <v>0</v>
      </c>
      <c r="Z17" s="363">
        <f t="shared" si="4"/>
        <v>0</v>
      </c>
      <c r="AA17" s="89">
        <f t="shared" si="4"/>
        <v>0</v>
      </c>
      <c r="AB17" s="89">
        <f t="shared" si="4"/>
        <v>0</v>
      </c>
      <c r="AC17" s="363">
        <f t="shared" si="4"/>
        <v>0</v>
      </c>
      <c r="AD17" s="89">
        <f t="shared" si="4"/>
        <v>896000</v>
      </c>
      <c r="AE17" s="89">
        <f t="shared" si="4"/>
        <v>500000</v>
      </c>
      <c r="AF17" s="363">
        <f t="shared" si="4"/>
        <v>284919521</v>
      </c>
      <c r="AG17" s="89">
        <f t="shared" si="4"/>
        <v>396263151</v>
      </c>
      <c r="AH17" s="89">
        <f t="shared" si="4"/>
        <v>246177464</v>
      </c>
      <c r="AI17" s="81"/>
    </row>
    <row r="18" spans="9:35" ht="11.25">
      <c r="I18" s="81"/>
      <c r="J18" s="81"/>
      <c r="K18" s="81"/>
      <c r="L18" s="81"/>
      <c r="M18" s="81"/>
      <c r="N18" s="362"/>
      <c r="O18" s="71"/>
      <c r="P18" s="71"/>
      <c r="Q18" s="362"/>
      <c r="R18" s="71"/>
      <c r="S18" s="71"/>
      <c r="T18" s="362"/>
      <c r="U18" s="71"/>
      <c r="V18" s="71"/>
      <c r="W18" s="362"/>
      <c r="X18" s="71"/>
      <c r="Y18" s="71"/>
      <c r="Z18" s="362"/>
      <c r="AA18" s="71"/>
      <c r="AB18" s="71"/>
      <c r="AC18" s="362"/>
      <c r="AD18" s="71"/>
      <c r="AE18" s="71"/>
      <c r="AF18" s="362"/>
      <c r="AG18" s="71"/>
      <c r="AH18" s="71"/>
      <c r="AI18" s="81"/>
    </row>
    <row r="19" spans="1:35" ht="11.25">
      <c r="A19" s="75"/>
      <c r="B19" s="75"/>
      <c r="C19" s="75"/>
      <c r="D19" s="75"/>
      <c r="E19" s="75"/>
      <c r="F19" s="75"/>
      <c r="G19" s="75" t="s">
        <v>294</v>
      </c>
      <c r="H19" s="75"/>
      <c r="I19" s="88"/>
      <c r="J19" s="88"/>
      <c r="K19" s="88"/>
      <c r="L19" s="88"/>
      <c r="M19" s="88"/>
      <c r="N19" s="363">
        <f aca="true" t="shared" si="5" ref="N19:AH19">N17+N11</f>
        <v>1781783644</v>
      </c>
      <c r="O19" s="89">
        <f t="shared" si="5"/>
        <v>2105796725</v>
      </c>
      <c r="P19" s="89">
        <f t="shared" si="5"/>
        <v>1773059818</v>
      </c>
      <c r="Q19" s="363">
        <f t="shared" si="5"/>
        <v>8674850</v>
      </c>
      <c r="R19" s="89">
        <f t="shared" si="5"/>
        <v>18944780</v>
      </c>
      <c r="S19" s="89">
        <f t="shared" si="5"/>
        <v>10567391</v>
      </c>
      <c r="T19" s="363">
        <f t="shared" si="5"/>
        <v>12009793</v>
      </c>
      <c r="U19" s="89">
        <f t="shared" si="5"/>
        <v>14980885</v>
      </c>
      <c r="V19" s="89">
        <f t="shared" si="5"/>
        <v>11507243</v>
      </c>
      <c r="W19" s="363">
        <f t="shared" si="5"/>
        <v>0</v>
      </c>
      <c r="X19" s="89">
        <f t="shared" si="5"/>
        <v>0</v>
      </c>
      <c r="Y19" s="89">
        <f t="shared" si="5"/>
        <v>0</v>
      </c>
      <c r="Z19" s="363">
        <f t="shared" si="5"/>
        <v>319443571</v>
      </c>
      <c r="AA19" s="89">
        <f t="shared" si="5"/>
        <v>337701447</v>
      </c>
      <c r="AB19" s="89">
        <f t="shared" si="5"/>
        <v>338923560</v>
      </c>
      <c r="AC19" s="363">
        <f t="shared" si="5"/>
        <v>18987288</v>
      </c>
      <c r="AD19" s="89">
        <f t="shared" si="5"/>
        <v>24709299</v>
      </c>
      <c r="AE19" s="89">
        <f t="shared" si="5"/>
        <v>19084495</v>
      </c>
      <c r="AF19" s="363">
        <f t="shared" si="5"/>
        <v>2140899146</v>
      </c>
      <c r="AG19" s="89">
        <f t="shared" si="5"/>
        <v>2502133136</v>
      </c>
      <c r="AH19" s="89">
        <f t="shared" si="5"/>
        <v>2153142507</v>
      </c>
      <c r="AI19" s="81"/>
    </row>
    <row r="20" spans="9:35" ht="11.25">
      <c r="I20" s="81"/>
      <c r="J20" s="81"/>
      <c r="K20" s="81"/>
      <c r="L20" s="81"/>
      <c r="M20" s="81"/>
      <c r="N20" s="362"/>
      <c r="O20" s="71"/>
      <c r="P20" s="71"/>
      <c r="Q20" s="362"/>
      <c r="R20" s="71"/>
      <c r="S20" s="71"/>
      <c r="T20" s="362"/>
      <c r="U20" s="71"/>
      <c r="V20" s="71"/>
      <c r="W20" s="362"/>
      <c r="X20" s="71"/>
      <c r="Y20" s="71"/>
      <c r="Z20" s="362"/>
      <c r="AA20" s="71"/>
      <c r="AB20" s="71"/>
      <c r="AC20" s="362"/>
      <c r="AD20" s="71"/>
      <c r="AE20" s="71"/>
      <c r="AF20" s="362"/>
      <c r="AG20" s="71"/>
      <c r="AH20" s="71"/>
      <c r="AI20" s="81"/>
    </row>
    <row r="21" spans="1:35" ht="11.25">
      <c r="A21" s="69"/>
      <c r="B21" s="69"/>
      <c r="C21" s="69"/>
      <c r="D21" s="69" t="s">
        <v>26</v>
      </c>
      <c r="E21" s="69"/>
      <c r="F21" s="69"/>
      <c r="G21" s="69"/>
      <c r="H21" s="69"/>
      <c r="I21" s="25" t="s">
        <v>296</v>
      </c>
      <c r="J21" s="25"/>
      <c r="K21" s="25"/>
      <c r="L21" s="25"/>
      <c r="M21" s="25"/>
      <c r="N21" s="366"/>
      <c r="O21" s="25"/>
      <c r="P21" s="25"/>
      <c r="Q21" s="366"/>
      <c r="R21" s="25"/>
      <c r="S21" s="25"/>
      <c r="T21" s="366"/>
      <c r="U21" s="25"/>
      <c r="V21" s="25"/>
      <c r="W21" s="366"/>
      <c r="X21" s="25"/>
      <c r="Y21" s="25"/>
      <c r="Z21" s="366"/>
      <c r="AA21" s="25"/>
      <c r="AB21" s="25"/>
      <c r="AC21" s="366"/>
      <c r="AD21" s="25"/>
      <c r="AE21" s="25"/>
      <c r="AF21" s="366"/>
      <c r="AG21" s="25"/>
      <c r="AH21" s="25"/>
      <c r="AI21" s="81"/>
    </row>
    <row r="22" spans="1:35" ht="11.25">
      <c r="A22" s="3"/>
      <c r="B22" s="3"/>
      <c r="C22" s="3"/>
      <c r="D22" s="3"/>
      <c r="E22" s="3" t="s">
        <v>19</v>
      </c>
      <c r="F22" s="3"/>
      <c r="G22" s="3"/>
      <c r="H22" s="3"/>
      <c r="I22" s="26"/>
      <c r="J22" s="26"/>
      <c r="K22" s="27" t="s">
        <v>298</v>
      </c>
      <c r="L22" s="26"/>
      <c r="M22" s="26" t="s">
        <v>299</v>
      </c>
      <c r="N22" s="367">
        <f>SUM(N23:N31)</f>
        <v>1016973569</v>
      </c>
      <c r="O22" s="71">
        <f aca="true" t="shared" si="6" ref="O22:AE22">SUM(O23:O31)</f>
        <v>1196583836</v>
      </c>
      <c r="P22" s="71">
        <f t="shared" si="6"/>
        <v>1542575560</v>
      </c>
      <c r="Q22" s="367">
        <f t="shared" si="6"/>
        <v>238060331</v>
      </c>
      <c r="R22" s="71">
        <f t="shared" si="6"/>
        <v>255837778</v>
      </c>
      <c r="S22" s="71">
        <f t="shared" si="6"/>
        <v>220045471</v>
      </c>
      <c r="T22" s="367">
        <f t="shared" si="6"/>
        <v>202958006</v>
      </c>
      <c r="U22" s="71">
        <f t="shared" si="6"/>
        <v>211618865</v>
      </c>
      <c r="V22" s="71">
        <f t="shared" si="6"/>
        <v>197909740</v>
      </c>
      <c r="W22" s="367">
        <f t="shared" si="6"/>
        <v>0</v>
      </c>
      <c r="X22" s="71">
        <f t="shared" si="6"/>
        <v>0</v>
      </c>
      <c r="Y22" s="71">
        <f t="shared" si="6"/>
        <v>0</v>
      </c>
      <c r="Z22" s="367">
        <f t="shared" si="6"/>
        <v>309669599</v>
      </c>
      <c r="AA22" s="71">
        <f t="shared" si="6"/>
        <v>366615399</v>
      </c>
      <c r="AB22" s="71">
        <f t="shared" si="6"/>
        <v>365795521</v>
      </c>
      <c r="AC22" s="367">
        <f t="shared" si="6"/>
        <v>88375034</v>
      </c>
      <c r="AD22" s="71">
        <f t="shared" si="6"/>
        <v>92621478</v>
      </c>
      <c r="AE22" s="71">
        <f t="shared" si="6"/>
        <v>89929259</v>
      </c>
      <c r="AF22" s="367">
        <f>SUM(N22,Q22,T22,W22,Z22,AC22)</f>
        <v>1856036539</v>
      </c>
      <c r="AG22" s="71">
        <f>SUM(O22,R22,U22,X22,AA22,AD22)</f>
        <v>2123277356</v>
      </c>
      <c r="AH22" s="71">
        <f>SUM(P22,S22,V22,Y22,AB22,AE22)</f>
        <v>2416255551</v>
      </c>
      <c r="AI22" s="81"/>
    </row>
    <row r="23" spans="1:35" ht="11.25">
      <c r="A23" s="3"/>
      <c r="B23" s="3"/>
      <c r="C23" s="3"/>
      <c r="D23" s="3"/>
      <c r="E23" s="3"/>
      <c r="F23" s="3" t="s">
        <v>19</v>
      </c>
      <c r="G23" s="3"/>
      <c r="H23" s="3"/>
      <c r="I23" s="26"/>
      <c r="J23" s="26"/>
      <c r="K23" s="27"/>
      <c r="L23" s="26" t="s">
        <v>663</v>
      </c>
      <c r="M23" s="26" t="s">
        <v>300</v>
      </c>
      <c r="N23" s="362">
        <f>IF($M23="","",IF(SUMIF('[1]Címrend ÖN'!$J:$J,$M23,'[1]Címrend ÖN'!S:S)=0,0,SUMIF('[1]Címrend ÖN'!$J:$J,$M23,'[1]Címrend ÖN'!S:S)))</f>
        <v>0</v>
      </c>
      <c r="O23" s="452">
        <f>IF($M23="","",IF(SUMIF('[1]Címrend ÖN'!$J:$J,$M23,'[1]Címrend ÖN'!T:T)=0,0,SUMIF('[1]Címrend ÖN'!$J:$J,$M23,'[1]Címrend ÖN'!T:T)))</f>
        <v>0</v>
      </c>
      <c r="P23" s="452">
        <f>IF($M23="","",IF(SUMIF('[1]Címrend ÖN'!$J:$J,$M23,'[1]Címrend ÖN'!U:U)=0,0,SUMIF('[1]Címrend ÖN'!$J:$J,$M23,'[1]Címrend ÖN'!U:U)))</f>
        <v>0</v>
      </c>
      <c r="Q23" s="362">
        <f>IF($M23="","",IF(SUMIF('[1]Címrend PH'!$J:$J,$M23,'[1]Címrend PH'!S:S)=0,0,SUMIF('[1]Címrend PH'!$J:$J,$M23,'[1]Címrend PH'!S:S)))</f>
        <v>0</v>
      </c>
      <c r="R23" s="452">
        <f>IF($M23="","",IF(SUMIF('[1]Címrend PH'!$J:$J,$M23,'[1]Címrend PH'!T:T)=0,0,SUMIF('[1]Címrend PH'!$J:$J,$M23,'[1]Címrend PH'!T:T)))</f>
        <v>0</v>
      </c>
      <c r="S23" s="452">
        <f>IF($M23="","",IF(SUMIF('[1]Címrend PH'!$J:$J,$M23,'[1]Címrend PH'!U:U)=0,0,SUMIF('[1]Címrend PH'!$J:$J,$M23,'[1]Címrend PH'!U:U)))</f>
        <v>0</v>
      </c>
      <c r="T23" s="362">
        <f>IF($M23="","",IF(SUMIF('[1]Címrend OV'!$J:$J,$M23,'[1]Címrend OV'!S:S)=0,0,SUMIF('[1]Címrend OV'!$J:$J,$M23,'[1]Címrend OV'!S:S)))</f>
        <v>0</v>
      </c>
      <c r="U23" s="452">
        <f>IF($M23="","",IF(SUMIF('[1]Címrend OV'!$J:$J,$M23,'[1]Címrend OV'!T:T)=0,0,SUMIF('[1]Címrend OV'!$J:$J,$M23,'[1]Címrend OV'!T:T)))</f>
        <v>0</v>
      </c>
      <c r="V23" s="452">
        <f>IF($M23="","",IF(SUMIF('[1]Címrend OV'!$J:$J,$M23,'[1]Címrend OV'!U:U)=0,0,SUMIF('[1]Címrend OV'!$J:$J,$M23,'[1]Címrend OV'!U:U)))</f>
        <v>0</v>
      </c>
      <c r="W23" s="362">
        <f>IF($M23="","",IF(SUMIF('[1]Címrend KÖ'!$J:$J,$M23,'[1]Címrend KÖ'!S:S)=0,0,SUMIF('[1]Címrend KÖ'!$J:$J,$M23,'[1]Címrend KÖ'!S:S)))</f>
        <v>0</v>
      </c>
      <c r="X23" s="452">
        <f>IF($M23="","",IF(SUMIF('[1]Címrend KÖ'!$J:$J,$M23,'[1]Címrend KÖ'!T:T)=0,0,SUMIF('[1]Címrend KÖ'!$J:$J,$M23,'[1]Címrend KÖ'!T:T)))</f>
        <v>0</v>
      </c>
      <c r="Y23" s="452">
        <f>IF($M23="","",IF(SUMIF('[1]Címrend KÖ'!$J:$J,$M23,'[1]Címrend KÖ'!U:U)=0,0,SUMIF('[1]Címrend KÖ'!$J:$J,$M23,'[1]Címrend KÖ'!U:U)))</f>
        <v>0</v>
      </c>
      <c r="Z23" s="362">
        <f>IF($M23="","",IF(SUMIF('[1]Címrend HU'!$J:$J,$M23,'[1]Címrend HU'!S:S)=0,0,SUMIF('[1]Címrend HU'!$J:$J,$M23,'[1]Címrend HU'!S:S)))</f>
        <v>0</v>
      </c>
      <c r="AA23" s="452">
        <f>IF($M23="","",IF(SUMIF('[1]Címrend HU'!$J:$J,$M23,'[1]Címrend HU'!T:T)=0,0,SUMIF('[1]Címrend HU'!$J:$J,$M23,'[1]Címrend HU'!T:T)))</f>
        <v>0</v>
      </c>
      <c r="AB23" s="452">
        <f>IF($M23="","",IF(SUMIF('[1]Címrend HU'!$J:$J,$M23,'[1]Címrend HU'!U:U)=0,0,SUMIF('[1]Címrend HU'!$J:$J,$M23,'[1]Címrend HU'!U:U)))</f>
        <v>0</v>
      </c>
      <c r="AC23" s="362">
        <f>IF($M23="","",IF(SUMIF('[1]Címrend OP'!$J:$J,$M23,'[1]Címrend OP'!S:S)=0,0,SUMIF('[1]Címrend OP'!$J:$J,$M23,'[1]Címrend OP'!S:S)))</f>
        <v>0</v>
      </c>
      <c r="AD23" s="452">
        <f>IF($M23="","",IF(SUMIF('[1]Címrend OP'!$J:$J,$M23,'[1]Címrend OP'!T:T)=0,0,SUMIF('[1]Címrend OP'!$J:$J,$M23,'[1]Címrend OP'!T:T)))</f>
        <v>0</v>
      </c>
      <c r="AE23" s="452">
        <f>IF($M23="","",IF(SUMIF('[1]Címrend OP'!$J:$J,$M23,'[1]Címrend OP'!U:U)=0,0,SUMIF('[1]Címrend OP'!$J:$J,$M23,'[1]Címrend OP'!U:U)))</f>
        <v>0</v>
      </c>
      <c r="AF23" s="362">
        <f>SUM(N23,Q23,T23,W23,Z23,AC23)</f>
        <v>0</v>
      </c>
      <c r="AG23" s="452">
        <f aca="true" t="shared" si="7" ref="AG23:AG34">SUM(O23,R23,U23,X23,AA23,AD23)</f>
        <v>0</v>
      </c>
      <c r="AH23" s="452">
        <f aca="true" t="shared" si="8" ref="AH23:AH34">SUM(P23,S23,V23,Y23,AB23,AE23)</f>
        <v>0</v>
      </c>
      <c r="AI23" s="81"/>
    </row>
    <row r="24" spans="1:35" ht="11.25">
      <c r="A24" s="3"/>
      <c r="B24" s="3"/>
      <c r="C24" s="3"/>
      <c r="D24" s="3"/>
      <c r="E24" s="3"/>
      <c r="F24" s="3" t="s">
        <v>23</v>
      </c>
      <c r="G24" s="3"/>
      <c r="H24" s="3"/>
      <c r="I24" s="26"/>
      <c r="J24" s="26"/>
      <c r="K24" s="27"/>
      <c r="L24" s="26" t="s">
        <v>301</v>
      </c>
      <c r="M24" s="26" t="s">
        <v>302</v>
      </c>
      <c r="N24" s="362">
        <f>IF($M24="","",IF(SUMIF('[1]Címrend ÖN'!$J:$J,$M24,'[1]Címrend ÖN'!S:S)=0,0,SUMIF('[1]Címrend ÖN'!$J:$J,$M24,'[1]Címrend ÖN'!S:S)))</f>
        <v>0</v>
      </c>
      <c r="O24" s="452">
        <f>IF($M24="","",IF(SUMIF('[1]Címrend ÖN'!$J:$J,$M24,'[1]Címrend ÖN'!T:T)=0,0,SUMIF('[1]Címrend ÖN'!$J:$J,$M24,'[1]Címrend ÖN'!T:T)))</f>
        <v>0</v>
      </c>
      <c r="P24" s="452">
        <f>IF($M24="","",IF(SUMIF('[1]Címrend ÖN'!$J:$J,$M24,'[1]Címrend ÖN'!U:U)=0,0,SUMIF('[1]Címrend ÖN'!$J:$J,$M24,'[1]Címrend ÖN'!U:U)))</f>
        <v>0</v>
      </c>
      <c r="Q24" s="362">
        <f>IF($M24="","",IF(SUMIF('[1]Címrend PH'!$J:$J,$M24,'[1]Címrend PH'!S:S)=0,0,SUMIF('[1]Címrend PH'!$J:$J,$M24,'[1]Címrend PH'!S:S)))</f>
        <v>0</v>
      </c>
      <c r="R24" s="452">
        <f>IF($M24="","",IF(SUMIF('[1]Címrend PH'!$J:$J,$M24,'[1]Címrend PH'!T:T)=0,0,SUMIF('[1]Címrend PH'!$J:$J,$M24,'[1]Címrend PH'!T:T)))</f>
        <v>0</v>
      </c>
      <c r="S24" s="452">
        <f>IF($M24="","",IF(SUMIF('[1]Címrend PH'!$J:$J,$M24,'[1]Címrend PH'!U:U)=0,0,SUMIF('[1]Címrend PH'!$J:$J,$M24,'[1]Címrend PH'!U:U)))</f>
        <v>0</v>
      </c>
      <c r="T24" s="362">
        <f>IF($M24="","",IF(SUMIF('[1]Címrend OV'!$J:$J,$M24,'[1]Címrend OV'!S:S)=0,0,SUMIF('[1]Címrend OV'!$J:$J,$M24,'[1]Címrend OV'!S:S)))</f>
        <v>0</v>
      </c>
      <c r="U24" s="452">
        <f>IF($M24="","",IF(SUMIF('[1]Címrend OV'!$J:$J,$M24,'[1]Címrend OV'!T:T)=0,0,SUMIF('[1]Címrend OV'!$J:$J,$M24,'[1]Címrend OV'!T:T)))</f>
        <v>0</v>
      </c>
      <c r="V24" s="452">
        <f>IF($M24="","",IF(SUMIF('[1]Címrend OV'!$J:$J,$M24,'[1]Címrend OV'!U:U)=0,0,SUMIF('[1]Címrend OV'!$J:$J,$M24,'[1]Címrend OV'!U:U)))</f>
        <v>0</v>
      </c>
      <c r="W24" s="362">
        <f>IF($M24="","",IF(SUMIF('[1]Címrend KÖ'!$J:$J,$M24,'[1]Címrend KÖ'!S:S)=0,0,SUMIF('[1]Címrend KÖ'!$J:$J,$M24,'[1]Címrend KÖ'!S:S)))</f>
        <v>0</v>
      </c>
      <c r="X24" s="452">
        <f>IF($M24="","",IF(SUMIF('[1]Címrend KÖ'!$J:$J,$M24,'[1]Címrend KÖ'!T:T)=0,0,SUMIF('[1]Címrend KÖ'!$J:$J,$M24,'[1]Címrend KÖ'!T:T)))</f>
        <v>0</v>
      </c>
      <c r="Y24" s="452">
        <f>IF($M24="","",IF(SUMIF('[1]Címrend KÖ'!$J:$J,$M24,'[1]Címrend KÖ'!U:U)=0,0,SUMIF('[1]Címrend KÖ'!$J:$J,$M24,'[1]Címrend KÖ'!U:U)))</f>
        <v>0</v>
      </c>
      <c r="Z24" s="362">
        <f>IF($M24="","",IF(SUMIF('[1]Címrend HU'!$J:$J,$M24,'[1]Címrend HU'!S:S)=0,0,SUMIF('[1]Címrend HU'!$J:$J,$M24,'[1]Címrend HU'!S:S)))</f>
        <v>0</v>
      </c>
      <c r="AA24" s="452">
        <f>IF($M24="","",IF(SUMIF('[1]Címrend HU'!$J:$J,$M24,'[1]Címrend HU'!T:T)=0,0,SUMIF('[1]Címrend HU'!$J:$J,$M24,'[1]Címrend HU'!T:T)))</f>
        <v>0</v>
      </c>
      <c r="AB24" s="452">
        <f>IF($M24="","",IF(SUMIF('[1]Címrend HU'!$J:$J,$M24,'[1]Címrend HU'!U:U)=0,0,SUMIF('[1]Címrend HU'!$J:$J,$M24,'[1]Címrend HU'!U:U)))</f>
        <v>0</v>
      </c>
      <c r="AC24" s="362">
        <f>IF($M24="","",IF(SUMIF('[1]Címrend OP'!$J:$J,$M24,'[1]Címrend OP'!S:S)=0,0,SUMIF('[1]Címrend OP'!$J:$J,$M24,'[1]Címrend OP'!S:S)))</f>
        <v>0</v>
      </c>
      <c r="AD24" s="452">
        <f>IF($M24="","",IF(SUMIF('[1]Címrend OP'!$J:$J,$M24,'[1]Címrend OP'!T:T)=0,0,SUMIF('[1]Címrend OP'!$J:$J,$M24,'[1]Címrend OP'!T:T)))</f>
        <v>0</v>
      </c>
      <c r="AE24" s="452">
        <f>IF($M24="","",IF(SUMIF('[1]Címrend OP'!$J:$J,$M24,'[1]Címrend OP'!U:U)=0,0,SUMIF('[1]Címrend OP'!$J:$J,$M24,'[1]Címrend OP'!U:U)))</f>
        <v>0</v>
      </c>
      <c r="AF24" s="362">
        <f>SUM(N24,Q24,T24,W24,Z24,AC24)</f>
        <v>0</v>
      </c>
      <c r="AG24" s="452">
        <f t="shared" si="7"/>
        <v>0</v>
      </c>
      <c r="AH24" s="452">
        <f t="shared" si="8"/>
        <v>0</v>
      </c>
      <c r="AI24" s="81"/>
    </row>
    <row r="25" spans="1:35" s="368" customFormat="1" ht="11.25">
      <c r="A25" s="26"/>
      <c r="B25" s="26"/>
      <c r="C25" s="26"/>
      <c r="D25" s="26"/>
      <c r="E25" s="26"/>
      <c r="F25" s="3" t="s">
        <v>26</v>
      </c>
      <c r="G25" s="26"/>
      <c r="H25" s="26"/>
      <c r="I25" s="26"/>
      <c r="J25" s="26"/>
      <c r="K25" s="27"/>
      <c r="L25" s="26" t="s">
        <v>303</v>
      </c>
      <c r="M25" s="26" t="s">
        <v>307</v>
      </c>
      <c r="N25" s="362">
        <f>IF($M25="","",IF(SUMIF('[1]Címrend ÖN'!$J:$J,$M25,'[1]Címrend ÖN'!S:S)=0,0,SUMIF('[1]Címrend ÖN'!$J:$J,$M25,'[1]Címrend ÖN'!S:S)))</f>
        <v>1016973569</v>
      </c>
      <c r="O25" s="452">
        <f>IF($M25="","",IF(SUMIF('[1]Címrend ÖN'!$J:$J,$M25,'[1]Címrend ÖN'!T:T)=0,0,SUMIF('[1]Címrend ÖN'!$J:$J,$M25,'[1]Címrend ÖN'!T:T)))</f>
        <v>1196583836</v>
      </c>
      <c r="P25" s="452">
        <v>1196583836</v>
      </c>
      <c r="Q25" s="362">
        <f>IF($M25="","",IF(SUMIF('[1]Címrend PH'!$J:$J,$M25,'[1]Címrend PH'!S:S)=0,0,SUMIF('[1]Címrend PH'!$J:$J,$M25,'[1]Címrend PH'!S:S)))</f>
        <v>0</v>
      </c>
      <c r="R25" s="452">
        <f>IF($M25="","",IF(SUMIF('[1]Címrend PH'!$J:$J,$M25,'[1]Címrend PH'!T:T)=0,0,SUMIF('[1]Címrend PH'!$J:$J,$M25,'[1]Címrend PH'!T:T)))</f>
        <v>5318598</v>
      </c>
      <c r="S25" s="452">
        <v>5318598</v>
      </c>
      <c r="T25" s="362">
        <f>IF($M25="","",IF(SUMIF('[1]Címrend OV'!$J:$J,$M25,'[1]Címrend OV'!S:S)=0,0,SUMIF('[1]Címrend OV'!$J:$J,$M25,'[1]Címrend OV'!S:S)))</f>
        <v>0</v>
      </c>
      <c r="U25" s="452">
        <f>IF($M25="","",IF(SUMIF('[1]Címrend OV'!$J:$J,$M25,'[1]Címrend OV'!T:T)=0,0,SUMIF('[1]Címrend OV'!$J:$J,$M25,'[1]Címrend OV'!T:T)))</f>
        <v>2150952</v>
      </c>
      <c r="V25" s="452">
        <v>2150952</v>
      </c>
      <c r="W25" s="362">
        <f>IF($M25="","",IF(SUMIF('[1]Címrend KÖ'!$J:$J,$M25,'[1]Címrend KÖ'!S:S)=0,0,SUMIF('[1]Címrend KÖ'!$J:$J,$M25,'[1]Címrend KÖ'!S:S)))</f>
        <v>0</v>
      </c>
      <c r="X25" s="452">
        <f>IF($M25="","",IF(SUMIF('[1]Címrend KÖ'!$J:$J,$M25,'[1]Címrend KÖ'!T:T)=0,0,SUMIF('[1]Címrend KÖ'!$J:$J,$M25,'[1]Címrend KÖ'!T:T)))</f>
        <v>0</v>
      </c>
      <c r="Y25" s="452">
        <f>IF($M25="","",IF(SUMIF('[1]Címrend KÖ'!$J:$J,$M25,'[1]Címrend KÖ'!U:U)=0,0,SUMIF('[1]Címrend KÖ'!$J:$J,$M25,'[1]Címrend KÖ'!U:U)))</f>
        <v>0</v>
      </c>
      <c r="Z25" s="362">
        <f>IF($M25="","",IF(SUMIF('[1]Címrend HU'!$J:$J,$M25,'[1]Címrend HU'!S:S)=0,0,SUMIF('[1]Címrend HU'!$J:$J,$M25,'[1]Címrend HU'!S:S)))</f>
        <v>0</v>
      </c>
      <c r="AA25" s="452">
        <f>IF($M25="","",IF(SUMIF('[1]Címrend HU'!$J:$J,$M25,'[1]Címrend HU'!T:T)=0,0,SUMIF('[1]Címrend HU'!$J:$J,$M25,'[1]Címrend HU'!T:T)))</f>
        <v>18881605</v>
      </c>
      <c r="AB25" s="452">
        <v>18881605</v>
      </c>
      <c r="AC25" s="362">
        <f>IF($M25="","",IF(SUMIF('[1]Címrend OP'!$J:$J,$M25,'[1]Címrend OP'!S:S)=0,0,SUMIF('[1]Címrend OP'!$J:$J,$M25,'[1]Címrend OP'!S:S)))</f>
        <v>0</v>
      </c>
      <c r="AD25" s="452">
        <f>IF($M25="","",IF(SUMIF('[1]Címrend OP'!$J:$J,$M25,'[1]Címrend OP'!T:T)=0,0,SUMIF('[1]Címrend OP'!$J:$J,$M25,'[1]Címrend OP'!T:T)))</f>
        <v>17997978</v>
      </c>
      <c r="AE25" s="452">
        <v>17997978</v>
      </c>
      <c r="AF25" s="362">
        <f>SUM(N25,Q25,T25,W25,Z25,AC25)</f>
        <v>1016973569</v>
      </c>
      <c r="AG25" s="452">
        <f t="shared" si="7"/>
        <v>1240932969</v>
      </c>
      <c r="AH25" s="452">
        <f t="shared" si="8"/>
        <v>1240932969</v>
      </c>
      <c r="AI25" s="81"/>
    </row>
    <row r="26" spans="1:35" ht="11.25">
      <c r="A26" s="3"/>
      <c r="B26" s="3"/>
      <c r="C26" s="3"/>
      <c r="D26" s="3"/>
      <c r="E26" s="3"/>
      <c r="F26" s="3" t="s">
        <v>30</v>
      </c>
      <c r="G26" s="3"/>
      <c r="H26" s="3"/>
      <c r="I26" s="26"/>
      <c r="J26" s="26"/>
      <c r="K26" s="27"/>
      <c r="L26" s="29" t="s">
        <v>308</v>
      </c>
      <c r="M26" s="28" t="s">
        <v>309</v>
      </c>
      <c r="N26" s="362">
        <f>IF($M26="","",IF(SUMIF('[1]Címrend ÖN'!$J:$J,$M26,'[1]Címrend ÖN'!S:S)=0,0,SUMIF('[1]Címrend ÖN'!$J:$J,$M26,'[1]Címrend ÖN'!S:S)))</f>
        <v>0</v>
      </c>
      <c r="O26" s="452">
        <f>IF($M26="","",IF(SUMIF('[1]Címrend ÖN'!$J:$J,$M26,'[1]Címrend ÖN'!T:T)=0,0,SUMIF('[1]Címrend ÖN'!$J:$J,$M26,'[1]Címrend ÖN'!T:T)))</f>
        <v>0</v>
      </c>
      <c r="P26" s="452">
        <v>30519842</v>
      </c>
      <c r="Q26" s="362">
        <f>IF($M26="","",IF(SUMIF('[1]Címrend PH'!$J:$J,$M26,'[1]Címrend PH'!S:S)=0,0,SUMIF('[1]Címrend PH'!$J:$J,$M26,'[1]Címrend PH'!S:S)))</f>
        <v>0</v>
      </c>
      <c r="R26" s="452">
        <f>IF($M26="","",IF(SUMIF('[1]Címrend PH'!$J:$J,$M26,'[1]Címrend PH'!T:T)=0,0,SUMIF('[1]Címrend PH'!$J:$J,$M26,'[1]Címrend PH'!T:T)))</f>
        <v>0</v>
      </c>
      <c r="S26" s="452">
        <f>IF($M26="","",IF(SUMIF('[1]Címrend PH'!$J:$J,$M26,'[1]Címrend PH'!U:U)=0,0,SUMIF('[1]Címrend PH'!$J:$J,$M26,'[1]Címrend PH'!U:U)))</f>
        <v>0</v>
      </c>
      <c r="T26" s="362">
        <f>IF($M26="","",IF(SUMIF('[1]Címrend OV'!$J:$J,$M26,'[1]Címrend OV'!S:S)=0,0,SUMIF('[1]Címrend OV'!$J:$J,$M26,'[1]Címrend OV'!S:S)))</f>
        <v>0</v>
      </c>
      <c r="U26" s="452">
        <f>IF($M26="","",IF(SUMIF('[1]Címrend OV'!$J:$J,$M26,'[1]Címrend OV'!T:T)=0,0,SUMIF('[1]Címrend OV'!$J:$J,$M26,'[1]Címrend OV'!T:T)))</f>
        <v>0</v>
      </c>
      <c r="V26" s="452">
        <f>IF($M26="","",IF(SUMIF('[1]Címrend OV'!$J:$J,$M26,'[1]Címrend OV'!U:U)=0,0,SUMIF('[1]Címrend OV'!$J:$J,$M26,'[1]Címrend OV'!U:U)))</f>
        <v>0</v>
      </c>
      <c r="W26" s="362">
        <f>IF($M26="","",IF(SUMIF('[1]Címrend KÖ'!$J:$J,$M26,'[1]Címrend KÖ'!S:S)=0,0,SUMIF('[1]Címrend KÖ'!$J:$J,$M26,'[1]Címrend KÖ'!S:S)))</f>
        <v>0</v>
      </c>
      <c r="X26" s="452">
        <f>IF($M26="","",IF(SUMIF('[1]Címrend KÖ'!$J:$J,$M26,'[1]Címrend KÖ'!T:T)=0,0,SUMIF('[1]Címrend KÖ'!$J:$J,$M26,'[1]Címrend KÖ'!T:T)))</f>
        <v>0</v>
      </c>
      <c r="Y26" s="452">
        <f>IF($M26="","",IF(SUMIF('[1]Címrend KÖ'!$J:$J,$M26,'[1]Címrend KÖ'!U:U)=0,0,SUMIF('[1]Címrend KÖ'!$J:$J,$M26,'[1]Címrend KÖ'!U:U)))</f>
        <v>0</v>
      </c>
      <c r="Z26" s="362">
        <f>IF($M26="","",IF(SUMIF('[1]Címrend HU'!$J:$J,$M26,'[1]Címrend HU'!S:S)=0,0,SUMIF('[1]Címrend HU'!$J:$J,$M26,'[1]Címrend HU'!S:S)))</f>
        <v>0</v>
      </c>
      <c r="AA26" s="452">
        <f>IF($M26="","",IF(SUMIF('[1]Címrend HU'!$J:$J,$M26,'[1]Címrend HU'!T:T)=0,0,SUMIF('[1]Címrend HU'!$J:$J,$M26,'[1]Címrend HU'!T:T)))</f>
        <v>0</v>
      </c>
      <c r="AB26" s="452">
        <f>IF($M26="","",IF(SUMIF('[1]Címrend HU'!$J:$J,$M26,'[1]Címrend HU'!U:U)=0,0,SUMIF('[1]Címrend HU'!$J:$J,$M26,'[1]Címrend HU'!U:U)))</f>
        <v>0</v>
      </c>
      <c r="AC26" s="362">
        <f>IF($M26="","",IF(SUMIF('[1]Címrend OP'!$J:$J,$M26,'[1]Címrend OP'!S:S)=0,0,SUMIF('[1]Címrend OP'!$J:$J,$M26,'[1]Címrend OP'!S:S)))</f>
        <v>0</v>
      </c>
      <c r="AD26" s="452">
        <f>IF($M26="","",IF(SUMIF('[1]Címrend OP'!$J:$J,$M26,'[1]Címrend OP'!T:T)=0,0,SUMIF('[1]Címrend OP'!$J:$J,$M26,'[1]Címrend OP'!T:T)))</f>
        <v>0</v>
      </c>
      <c r="AE26" s="452">
        <f>IF($M26="","",IF(SUMIF('[1]Címrend OP'!$J:$J,$M26,'[1]Címrend OP'!U:U)=0,0,SUMIF('[1]Címrend OP'!$J:$J,$M26,'[1]Címrend OP'!U:U)))</f>
        <v>0</v>
      </c>
      <c r="AF26" s="362">
        <f aca="true" t="shared" si="9" ref="AF26:AF34">SUM(N26,Q26,T26,W26,Z26,AC26)</f>
        <v>0</v>
      </c>
      <c r="AG26" s="452">
        <f t="shared" si="7"/>
        <v>0</v>
      </c>
      <c r="AH26" s="452">
        <f t="shared" si="8"/>
        <v>30519842</v>
      </c>
      <c r="AI26" s="81"/>
    </row>
    <row r="27" spans="1:35" ht="11.25">
      <c r="A27" s="3"/>
      <c r="B27" s="3"/>
      <c r="C27" s="3"/>
      <c r="D27" s="3"/>
      <c r="E27" s="3"/>
      <c r="F27" s="3" t="s">
        <v>33</v>
      </c>
      <c r="G27" s="3"/>
      <c r="H27" s="3"/>
      <c r="I27" s="26"/>
      <c r="J27" s="26"/>
      <c r="K27" s="27"/>
      <c r="L27" s="29" t="s">
        <v>310</v>
      </c>
      <c r="M27" s="28" t="s">
        <v>311</v>
      </c>
      <c r="N27" s="362">
        <f>IF($M27="","",IF(SUMIF('[1]Címrend ÖN'!$J:$J,$M27,'[1]Címrend ÖN'!S:S)=0,0,SUMIF('[1]Címrend ÖN'!$J:$J,$M27,'[1]Címrend ÖN'!S:S)))</f>
        <v>0</v>
      </c>
      <c r="O27" s="452">
        <f>IF($M27="","",IF(SUMIF('[1]Címrend ÖN'!$J:$J,$M27,'[1]Címrend ÖN'!T:T)=0,0,SUMIF('[1]Címrend ÖN'!$J:$J,$M27,'[1]Címrend ÖN'!T:T)))</f>
        <v>0</v>
      </c>
      <c r="P27" s="452">
        <f>IF($M27="","",IF(SUMIF('[1]Címrend ÖN'!$J:$J,$M27,'[1]Címrend ÖN'!U:U)=0,0,SUMIF('[1]Címrend ÖN'!$J:$J,$M27,'[1]Címrend ÖN'!U:U)))</f>
        <v>0</v>
      </c>
      <c r="Q27" s="362">
        <f>IF($M27="","",IF(SUMIF('[1]Címrend PH'!$J:$J,$M27,'[1]Címrend PH'!S:S)=0,0,SUMIF('[1]Címrend PH'!$J:$J,$M27,'[1]Címrend PH'!S:S)))</f>
        <v>0</v>
      </c>
      <c r="R27" s="452">
        <f>IF($M27="","",IF(SUMIF('[1]Címrend PH'!$J:$J,$M27,'[1]Címrend PH'!T:T)=0,0,SUMIF('[1]Címrend PH'!$J:$J,$M27,'[1]Címrend PH'!T:T)))</f>
        <v>0</v>
      </c>
      <c r="S27" s="452">
        <f>IF($M27="","",IF(SUMIF('[1]Címrend PH'!$J:$J,$M27,'[1]Címrend PH'!U:U)=0,0,SUMIF('[1]Címrend PH'!$J:$J,$M27,'[1]Címrend PH'!U:U)))</f>
        <v>0</v>
      </c>
      <c r="T27" s="362">
        <f>IF($M27="","",IF(SUMIF('[1]Címrend OV'!$J:$J,$M27,'[1]Címrend OV'!S:S)=0,0,SUMIF('[1]Címrend OV'!$J:$J,$M27,'[1]Címrend OV'!S:S)))</f>
        <v>0</v>
      </c>
      <c r="U27" s="452">
        <f>IF($M27="","",IF(SUMIF('[1]Címrend OV'!$J:$J,$M27,'[1]Címrend OV'!T:T)=0,0,SUMIF('[1]Címrend OV'!$J:$J,$M27,'[1]Címrend OV'!T:T)))</f>
        <v>0</v>
      </c>
      <c r="V27" s="452">
        <f>IF($M27="","",IF(SUMIF('[1]Címrend OV'!$J:$J,$M27,'[1]Címrend OV'!U:U)=0,0,SUMIF('[1]Címrend OV'!$J:$J,$M27,'[1]Címrend OV'!U:U)))</f>
        <v>0</v>
      </c>
      <c r="W27" s="362">
        <f>IF($M27="","",IF(SUMIF('[1]Címrend KÖ'!$J:$J,$M27,'[1]Címrend KÖ'!S:S)=0,0,SUMIF('[1]Címrend KÖ'!$J:$J,$M27,'[1]Címrend KÖ'!S:S)))</f>
        <v>0</v>
      </c>
      <c r="X27" s="452">
        <f>IF($M27="","",IF(SUMIF('[1]Címrend KÖ'!$J:$J,$M27,'[1]Címrend KÖ'!T:T)=0,0,SUMIF('[1]Címrend KÖ'!$J:$J,$M27,'[1]Címrend KÖ'!T:T)))</f>
        <v>0</v>
      </c>
      <c r="Y27" s="452">
        <f>IF($M27="","",IF(SUMIF('[1]Címrend KÖ'!$J:$J,$M27,'[1]Címrend KÖ'!U:U)=0,0,SUMIF('[1]Címrend KÖ'!$J:$J,$M27,'[1]Címrend KÖ'!U:U)))</f>
        <v>0</v>
      </c>
      <c r="Z27" s="362">
        <f>IF($M27="","",IF(SUMIF('[1]Címrend HU'!$J:$J,$M27,'[1]Címrend HU'!S:S)=0,0,SUMIF('[1]Címrend HU'!$J:$J,$M27,'[1]Címrend HU'!S:S)))</f>
        <v>0</v>
      </c>
      <c r="AA27" s="452">
        <f>IF($M27="","",IF(SUMIF('[1]Címrend HU'!$J:$J,$M27,'[1]Címrend HU'!T:T)=0,0,SUMIF('[1]Címrend HU'!$J:$J,$M27,'[1]Címrend HU'!T:T)))</f>
        <v>0</v>
      </c>
      <c r="AB27" s="452">
        <f>IF($M27="","",IF(SUMIF('[1]Címrend HU'!$J:$J,$M27,'[1]Címrend HU'!U:U)=0,0,SUMIF('[1]Címrend HU'!$J:$J,$M27,'[1]Címrend HU'!U:U)))</f>
        <v>0</v>
      </c>
      <c r="AC27" s="362">
        <f>IF($M27="","",IF(SUMIF('[1]Címrend OP'!$J:$J,$M27,'[1]Címrend OP'!S:S)=0,0,SUMIF('[1]Címrend OP'!$J:$J,$M27,'[1]Címrend OP'!S:S)))</f>
        <v>0</v>
      </c>
      <c r="AD27" s="452">
        <f>IF($M27="","",IF(SUMIF('[1]Címrend OP'!$J:$J,$M27,'[1]Címrend OP'!T:T)=0,0,SUMIF('[1]Címrend OP'!$J:$J,$M27,'[1]Címrend OP'!T:T)))</f>
        <v>0</v>
      </c>
      <c r="AE27" s="452">
        <f>IF($M27="","",IF(SUMIF('[1]Címrend OP'!$J:$J,$M27,'[1]Címrend OP'!U:U)=0,0,SUMIF('[1]Címrend OP'!$J:$J,$M27,'[1]Címrend OP'!U:U)))</f>
        <v>0</v>
      </c>
      <c r="AF27" s="362">
        <f t="shared" si="9"/>
        <v>0</v>
      </c>
      <c r="AG27" s="452">
        <f t="shared" si="7"/>
        <v>0</v>
      </c>
      <c r="AH27" s="452">
        <f t="shared" si="8"/>
        <v>0</v>
      </c>
      <c r="AI27" s="81"/>
    </row>
    <row r="28" spans="1:35" ht="11.25">
      <c r="A28" s="3"/>
      <c r="B28" s="3"/>
      <c r="C28" s="3"/>
      <c r="D28" s="3"/>
      <c r="E28" s="3"/>
      <c r="F28" s="3" t="s">
        <v>43</v>
      </c>
      <c r="G28" s="3"/>
      <c r="H28" s="3"/>
      <c r="I28" s="26"/>
      <c r="J28" s="26"/>
      <c r="K28" s="27"/>
      <c r="L28" s="29" t="s">
        <v>312</v>
      </c>
      <c r="M28" s="28" t="s">
        <v>313</v>
      </c>
      <c r="N28" s="362">
        <f>IF($M28="","",IF(SUMIF('[1]Címrend ÖN'!$J:$J,$M28,'[1]Címrend ÖN'!S:S)=0,0,SUMIF('[1]Címrend ÖN'!$J:$J,$M28,'[1]Címrend ÖN'!S:S)))</f>
        <v>0</v>
      </c>
      <c r="O28" s="452">
        <f>IF($M28="","",IF(SUMIF('[1]Címrend ÖN'!$J:$J,$M28,'[1]Címrend ÖN'!T:T)=0,0,SUMIF('[1]Címrend ÖN'!$J:$J,$M28,'[1]Címrend ÖN'!T:T)))</f>
        <v>0</v>
      </c>
      <c r="P28" s="452">
        <f>IF($M28="","",IF(SUMIF('[1]Címrend ÖN'!$J:$J,$M28,'[1]Címrend ÖN'!U:U)=0,0,SUMIF('[1]Címrend ÖN'!$J:$J,$M28,'[1]Címrend ÖN'!U:U)))</f>
        <v>0</v>
      </c>
      <c r="Q28" s="362">
        <f>IF($M28="","",IF(SUMIF('[1]Címrend PH'!$J:$J,$M28,'[1]Címrend PH'!S:S)=0,0,SUMIF('[1]Címrend PH'!$J:$J,$M28,'[1]Címrend PH'!S:S)))</f>
        <v>238060331</v>
      </c>
      <c r="R28" s="452">
        <f>IF($M28="","",IF(SUMIF('[1]Címrend PH'!$J:$J,$M28,'[1]Címrend PH'!T:T)=0,0,SUMIF('[1]Címrend PH'!$J:$J,$M28,'[1]Címrend PH'!T:T)))</f>
        <v>250519180</v>
      </c>
      <c r="S28" s="452">
        <v>214726873</v>
      </c>
      <c r="T28" s="362">
        <f>IF($M28="","",IF(SUMIF('[1]Címrend OV'!$J:$J,$M28,'[1]Címrend OV'!S:S)=0,0,SUMIF('[1]Címrend OV'!$J:$J,$M28,'[1]Címrend OV'!S:S)))</f>
        <v>202958006</v>
      </c>
      <c r="U28" s="452">
        <f>IF($M28="","",IF(SUMIF('[1]Címrend OV'!$J:$J,$M28,'[1]Címrend OV'!T:T)=0,0,SUMIF('[1]Címrend OV'!$J:$J,$M28,'[1]Címrend OV'!T:T)))</f>
        <v>209467913</v>
      </c>
      <c r="V28" s="452">
        <v>195758788</v>
      </c>
      <c r="W28" s="362">
        <f>IF($M28="","",IF(SUMIF('[1]Címrend KÖ'!$J:$J,$M28,'[1]Címrend KÖ'!S:S)=0,0,SUMIF('[1]Címrend KÖ'!$J:$J,$M28,'[1]Címrend KÖ'!S:S)))</f>
        <v>0</v>
      </c>
      <c r="X28" s="452">
        <f>IF($M28="","",IF(SUMIF('[1]Címrend KÖ'!$J:$J,$M28,'[1]Címrend KÖ'!T:T)=0,0,SUMIF('[1]Címrend KÖ'!$J:$J,$M28,'[1]Címrend KÖ'!T:T)))</f>
        <v>0</v>
      </c>
      <c r="Y28" s="452">
        <f>IF($M28="","",IF(SUMIF('[1]Címrend KÖ'!$J:$J,$M28,'[1]Címrend KÖ'!U:U)=0,0,SUMIF('[1]Címrend KÖ'!$J:$J,$M28,'[1]Címrend KÖ'!U:U)))</f>
        <v>0</v>
      </c>
      <c r="Z28" s="362">
        <f>IF($M28="","",IF(SUMIF('[1]Címrend HU'!$J:$J,$M28,'[1]Címrend HU'!S:S)=0,0,SUMIF('[1]Címrend HU'!$J:$J,$M28,'[1]Címrend HU'!S:S)))</f>
        <v>309669599</v>
      </c>
      <c r="AA28" s="452">
        <f>IF($M28="","",IF(SUMIF('[1]Címrend HU'!$J:$J,$M28,'[1]Címrend HU'!T:T)=0,0,SUMIF('[1]Címrend HU'!$J:$J,$M28,'[1]Címrend HU'!T:T)))</f>
        <v>347733794</v>
      </c>
      <c r="AB28" s="452">
        <v>346913916</v>
      </c>
      <c r="AC28" s="362">
        <f>IF($M28="","",IF(SUMIF('[1]Címrend OP'!$J:$J,$M28,'[1]Címrend OP'!S:S)=0,0,SUMIF('[1]Címrend OP'!$J:$J,$M28,'[1]Címrend OP'!S:S)))</f>
        <v>88375034</v>
      </c>
      <c r="AD28" s="452">
        <f>IF($M28="","",IF(SUMIF('[1]Címrend OP'!$J:$J,$M28,'[1]Címrend OP'!T:T)=0,0,SUMIF('[1]Címrend OP'!$J:$J,$M28,'[1]Címrend OP'!T:T)))</f>
        <v>74623500</v>
      </c>
      <c r="AE28" s="452">
        <v>71931281</v>
      </c>
      <c r="AF28" s="362">
        <f t="shared" si="9"/>
        <v>839062970</v>
      </c>
      <c r="AG28" s="452">
        <f t="shared" si="7"/>
        <v>882344387</v>
      </c>
      <c r="AH28" s="452">
        <f t="shared" si="8"/>
        <v>829330858</v>
      </c>
      <c r="AI28" s="81"/>
    </row>
    <row r="29" spans="1:35" ht="11.25">
      <c r="A29" s="3"/>
      <c r="B29" s="3"/>
      <c r="C29" s="3"/>
      <c r="D29" s="3"/>
      <c r="E29" s="3"/>
      <c r="F29" s="3" t="s">
        <v>46</v>
      </c>
      <c r="G29" s="3"/>
      <c r="H29" s="3"/>
      <c r="I29" s="26"/>
      <c r="J29" s="26"/>
      <c r="K29" s="27"/>
      <c r="L29" s="29" t="s">
        <v>314</v>
      </c>
      <c r="M29" s="28" t="s">
        <v>315</v>
      </c>
      <c r="N29" s="362">
        <f>IF($M29="","",IF(SUMIF('[1]Címrend ÖN'!$J:$J,$M29,'[1]Címrend ÖN'!S:S)=0,0,SUMIF('[1]Címrend ÖN'!$J:$J,$M29,'[1]Címrend ÖN'!S:S)))</f>
        <v>0</v>
      </c>
      <c r="O29" s="452">
        <f>IF($M29="","",IF(SUMIF('[1]Címrend ÖN'!$J:$J,$M29,'[1]Címrend ÖN'!T:T)=0,0,SUMIF('[1]Címrend ÖN'!$J:$J,$M29,'[1]Címrend ÖN'!T:T)))</f>
        <v>0</v>
      </c>
      <c r="P29" s="452">
        <v>315471882</v>
      </c>
      <c r="Q29" s="362">
        <f>IF($M29="","",IF(SUMIF('[1]Címrend PH'!$J:$J,$M29,'[1]Címrend PH'!S:S)=0,0,SUMIF('[1]Címrend PH'!$J:$J,$M29,'[1]Címrend PH'!S:S)))</f>
        <v>0</v>
      </c>
      <c r="R29" s="452">
        <f>IF($M29="","",IF(SUMIF('[1]Címrend PH'!$J:$J,$M29,'[1]Címrend PH'!T:T)=0,0,SUMIF('[1]Címrend PH'!$J:$J,$M29,'[1]Címrend PH'!T:T)))</f>
        <v>0</v>
      </c>
      <c r="S29" s="452">
        <f>IF($M29="","",IF(SUMIF('[1]Címrend PH'!$J:$J,$M29,'[1]Címrend PH'!U:U)=0,0,SUMIF('[1]Címrend PH'!$J:$J,$M29,'[1]Címrend PH'!U:U)))</f>
        <v>0</v>
      </c>
      <c r="T29" s="362">
        <f>IF($M29="","",IF(SUMIF('[1]Címrend OV'!$J:$J,$M29,'[1]Címrend OV'!S:S)=0,0,SUMIF('[1]Címrend OV'!$J:$J,$M29,'[1]Címrend OV'!S:S)))</f>
        <v>0</v>
      </c>
      <c r="U29" s="452">
        <f>IF($M29="","",IF(SUMIF('[1]Címrend OV'!$J:$J,$M29,'[1]Címrend OV'!T:T)=0,0,SUMIF('[1]Címrend OV'!$J:$J,$M29,'[1]Címrend OV'!T:T)))</f>
        <v>0</v>
      </c>
      <c r="V29" s="452">
        <f>IF($M29="","",IF(SUMIF('[1]Címrend OV'!$J:$J,$M29,'[1]Címrend OV'!U:U)=0,0,SUMIF('[1]Címrend OV'!$J:$J,$M29,'[1]Címrend OV'!U:U)))</f>
        <v>0</v>
      </c>
      <c r="W29" s="362">
        <f>IF($M29="","",IF(SUMIF('[1]Címrend KÖ'!$J:$J,$M29,'[1]Címrend KÖ'!S:S)=0,0,SUMIF('[1]Címrend KÖ'!$J:$J,$M29,'[1]Címrend KÖ'!S:S)))</f>
        <v>0</v>
      </c>
      <c r="X29" s="452">
        <f>IF($M29="","",IF(SUMIF('[1]Címrend KÖ'!$J:$J,$M29,'[1]Címrend KÖ'!T:T)=0,0,SUMIF('[1]Címrend KÖ'!$J:$J,$M29,'[1]Címrend KÖ'!T:T)))</f>
        <v>0</v>
      </c>
      <c r="Y29" s="452">
        <f>IF($M29="","",IF(SUMIF('[1]Címrend KÖ'!$J:$J,$M29,'[1]Címrend KÖ'!U:U)=0,0,SUMIF('[1]Címrend KÖ'!$J:$J,$M29,'[1]Címrend KÖ'!U:U)))</f>
        <v>0</v>
      </c>
      <c r="Z29" s="362">
        <f>IF($M29="","",IF(SUMIF('[1]Címrend HU'!$J:$J,$M29,'[1]Címrend HU'!S:S)=0,0,SUMIF('[1]Címrend HU'!$J:$J,$M29,'[1]Címrend HU'!S:S)))</f>
        <v>0</v>
      </c>
      <c r="AA29" s="452">
        <f>IF($M29="","",IF(SUMIF('[1]Címrend HU'!$J:$J,$M29,'[1]Címrend HU'!T:T)=0,0,SUMIF('[1]Címrend HU'!$J:$J,$M29,'[1]Címrend HU'!T:T)))</f>
        <v>0</v>
      </c>
      <c r="AB29" s="452">
        <f>IF($M29="","",IF(SUMIF('[1]Címrend HU'!$J:$J,$M29,'[1]Címrend HU'!U:U)=0,0,SUMIF('[1]Címrend HU'!$J:$J,$M29,'[1]Címrend HU'!U:U)))</f>
        <v>0</v>
      </c>
      <c r="AC29" s="362">
        <f>IF($M29="","",IF(SUMIF('[1]Címrend OP'!$J:$J,$M29,'[1]Címrend OP'!S:S)=0,0,SUMIF('[1]Címrend OP'!$J:$J,$M29,'[1]Címrend OP'!S:S)))</f>
        <v>0</v>
      </c>
      <c r="AD29" s="452">
        <f>IF($M29="","",IF(SUMIF('[1]Címrend OP'!$J:$J,$M29,'[1]Címrend OP'!T:T)=0,0,SUMIF('[1]Címrend OP'!$J:$J,$M29,'[1]Címrend OP'!T:T)))</f>
        <v>0</v>
      </c>
      <c r="AE29" s="452">
        <f>IF($M29="","",IF(SUMIF('[1]Címrend OP'!$J:$J,$M29,'[1]Címrend OP'!U:U)=0,0,SUMIF('[1]Címrend OP'!$J:$J,$M29,'[1]Címrend OP'!U:U)))</f>
        <v>0</v>
      </c>
      <c r="AF29" s="362">
        <f t="shared" si="9"/>
        <v>0</v>
      </c>
      <c r="AG29" s="452">
        <f t="shared" si="7"/>
        <v>0</v>
      </c>
      <c r="AH29" s="452">
        <f t="shared" si="8"/>
        <v>315471882</v>
      </c>
      <c r="AI29" s="81"/>
    </row>
    <row r="30" spans="1:35" ht="11.25">
      <c r="A30" s="3"/>
      <c r="B30" s="3"/>
      <c r="C30" s="3"/>
      <c r="D30" s="3"/>
      <c r="E30" s="3"/>
      <c r="F30" s="3" t="s">
        <v>49</v>
      </c>
      <c r="G30" s="3"/>
      <c r="H30" s="3"/>
      <c r="I30" s="26"/>
      <c r="J30" s="26"/>
      <c r="K30" s="27"/>
      <c r="L30" s="29" t="s">
        <v>316</v>
      </c>
      <c r="M30" s="28" t="s">
        <v>317</v>
      </c>
      <c r="N30" s="362">
        <f>IF($M30="","",IF(SUMIF('[1]Címrend ÖN'!$J:$J,$M30,'[1]Címrend ÖN'!S:S)=0,0,SUMIF('[1]Címrend ÖN'!$J:$J,$M30,'[1]Címrend ÖN'!S:S)))</f>
        <v>0</v>
      </c>
      <c r="O30" s="452">
        <f>IF($M30="","",IF(SUMIF('[1]Címrend ÖN'!$J:$J,$M30,'[1]Címrend ÖN'!T:T)=0,0,SUMIF('[1]Címrend ÖN'!$J:$J,$M30,'[1]Címrend ÖN'!T:T)))</f>
        <v>0</v>
      </c>
      <c r="P30" s="452">
        <f>IF($M30="","",IF(SUMIF('[1]Címrend ÖN'!$J:$J,$M30,'[1]Címrend ÖN'!U:U)=0,0,SUMIF('[1]Címrend ÖN'!$J:$J,$M30,'[1]Címrend ÖN'!U:U)))</f>
        <v>0</v>
      </c>
      <c r="Q30" s="362">
        <f>IF($M30="","",IF(SUMIF('[1]Címrend PH'!$J:$J,$M30,'[1]Címrend PH'!S:S)=0,0,SUMIF('[1]Címrend PH'!$J:$J,$M30,'[1]Címrend PH'!S:S)))</f>
        <v>0</v>
      </c>
      <c r="R30" s="452">
        <f>IF($M30="","",IF(SUMIF('[1]Címrend PH'!$J:$J,$M30,'[1]Címrend PH'!T:T)=0,0,SUMIF('[1]Címrend PH'!$J:$J,$M30,'[1]Címrend PH'!T:T)))</f>
        <v>0</v>
      </c>
      <c r="S30" s="452">
        <f>IF($M30="","",IF(SUMIF('[1]Címrend PH'!$J:$J,$M30,'[1]Címrend PH'!U:U)=0,0,SUMIF('[1]Címrend PH'!$J:$J,$M30,'[1]Címrend PH'!U:U)))</f>
        <v>0</v>
      </c>
      <c r="T30" s="362">
        <f>IF($M30="","",IF(SUMIF('[1]Címrend OV'!$J:$J,$M30,'[1]Címrend OV'!S:S)=0,0,SUMIF('[1]Címrend OV'!$J:$J,$M30,'[1]Címrend OV'!S:S)))</f>
        <v>0</v>
      </c>
      <c r="U30" s="452">
        <f>IF($M30="","",IF(SUMIF('[1]Címrend OV'!$J:$J,$M30,'[1]Címrend OV'!T:T)=0,0,SUMIF('[1]Címrend OV'!$J:$J,$M30,'[1]Címrend OV'!T:T)))</f>
        <v>0</v>
      </c>
      <c r="V30" s="452">
        <f>IF($M30="","",IF(SUMIF('[1]Címrend OV'!$J:$J,$M30,'[1]Címrend OV'!U:U)=0,0,SUMIF('[1]Címrend OV'!$J:$J,$M30,'[1]Címrend OV'!U:U)))</f>
        <v>0</v>
      </c>
      <c r="W30" s="362">
        <f>IF($M30="","",IF(SUMIF('[1]Címrend KÖ'!$J:$J,$M30,'[1]Címrend KÖ'!S:S)=0,0,SUMIF('[1]Címrend KÖ'!$J:$J,$M30,'[1]Címrend KÖ'!S:S)))</f>
        <v>0</v>
      </c>
      <c r="X30" s="452">
        <f>IF($M30="","",IF(SUMIF('[1]Címrend KÖ'!$J:$J,$M30,'[1]Címrend KÖ'!T:T)=0,0,SUMIF('[1]Címrend KÖ'!$J:$J,$M30,'[1]Címrend KÖ'!T:T)))</f>
        <v>0</v>
      </c>
      <c r="Y30" s="452">
        <f>IF($M30="","",IF(SUMIF('[1]Címrend KÖ'!$J:$J,$M30,'[1]Címrend KÖ'!U:U)=0,0,SUMIF('[1]Címrend KÖ'!$J:$J,$M30,'[1]Címrend KÖ'!U:U)))</f>
        <v>0</v>
      </c>
      <c r="Z30" s="362">
        <f>IF($M30="","",IF(SUMIF('[1]Címrend HU'!$J:$J,$M30,'[1]Címrend HU'!S:S)=0,0,SUMIF('[1]Címrend HU'!$J:$J,$M30,'[1]Címrend HU'!S:S)))</f>
        <v>0</v>
      </c>
      <c r="AA30" s="452">
        <f>IF($M30="","",IF(SUMIF('[1]Címrend HU'!$J:$J,$M30,'[1]Címrend HU'!T:T)=0,0,SUMIF('[1]Címrend HU'!$J:$J,$M30,'[1]Címrend HU'!T:T)))</f>
        <v>0</v>
      </c>
      <c r="AB30" s="452">
        <f>IF($M30="","",IF(SUMIF('[1]Címrend HU'!$J:$J,$M30,'[1]Címrend HU'!U:U)=0,0,SUMIF('[1]Címrend HU'!$J:$J,$M30,'[1]Címrend HU'!U:U)))</f>
        <v>0</v>
      </c>
      <c r="AC30" s="362">
        <f>IF($M30="","",IF(SUMIF('[1]Címrend OP'!$J:$J,$M30,'[1]Címrend OP'!S:S)=0,0,SUMIF('[1]Címrend OP'!$J:$J,$M30,'[1]Címrend OP'!S:S)))</f>
        <v>0</v>
      </c>
      <c r="AD30" s="452">
        <f>IF($M30="","",IF(SUMIF('[1]Címrend OP'!$J:$J,$M30,'[1]Címrend OP'!T:T)=0,0,SUMIF('[1]Címrend OP'!$J:$J,$M30,'[1]Címrend OP'!T:T)))</f>
        <v>0</v>
      </c>
      <c r="AE30" s="452">
        <f>IF($M30="","",IF(SUMIF('[1]Címrend OP'!$J:$J,$M30,'[1]Címrend OP'!U:U)=0,0,SUMIF('[1]Címrend OP'!$J:$J,$M30,'[1]Címrend OP'!U:U)))</f>
        <v>0</v>
      </c>
      <c r="AF30" s="362">
        <f t="shared" si="9"/>
        <v>0</v>
      </c>
      <c r="AG30" s="452">
        <f t="shared" si="7"/>
        <v>0</v>
      </c>
      <c r="AH30" s="452">
        <f t="shared" si="8"/>
        <v>0</v>
      </c>
      <c r="AI30" s="81"/>
    </row>
    <row r="31" spans="1:35" ht="11.25">
      <c r="A31" s="3"/>
      <c r="B31" s="3"/>
      <c r="C31" s="3"/>
      <c r="D31" s="3"/>
      <c r="E31" s="3"/>
      <c r="F31" s="3" t="s">
        <v>52</v>
      </c>
      <c r="G31" s="3"/>
      <c r="H31" s="3"/>
      <c r="I31" s="26"/>
      <c r="J31" s="26"/>
      <c r="K31" s="27"/>
      <c r="L31" s="29" t="s">
        <v>328</v>
      </c>
      <c r="M31" s="28" t="s">
        <v>327</v>
      </c>
      <c r="N31" s="362">
        <f>IF($M31="","",IF(SUMIF('[1]Címrend ÖN'!$J:$J,$M31,'[1]Címrend ÖN'!S:S)=0,0,SUMIF('[1]Címrend ÖN'!$J:$J,$M31,'[1]Címrend ÖN'!S:S)))</f>
        <v>0</v>
      </c>
      <c r="O31" s="452">
        <f>IF($M31="","",IF(SUMIF('[1]Címrend ÖN'!$J:$J,$M31,'[1]Címrend ÖN'!T:T)=0,0,SUMIF('[1]Címrend ÖN'!$J:$J,$M31,'[1]Címrend ÖN'!T:T)))</f>
        <v>0</v>
      </c>
      <c r="P31" s="452">
        <f>IF($M31="","",IF(SUMIF('[1]Címrend ÖN'!$J:$J,$M31,'[1]Címrend ÖN'!U:U)=0,0,SUMIF('[1]Címrend ÖN'!$J:$J,$M31,'[1]Címrend ÖN'!U:U)))</f>
        <v>0</v>
      </c>
      <c r="Q31" s="362">
        <f>IF($M31="","",IF(SUMIF('[1]Címrend PH'!$J:$J,$M31,'[1]Címrend PH'!S:S)=0,0,SUMIF('[1]Címrend PH'!$J:$J,$M31,'[1]Címrend PH'!S:S)))</f>
        <v>0</v>
      </c>
      <c r="R31" s="452">
        <f>IF($M31="","",IF(SUMIF('[1]Címrend PH'!$J:$J,$M31,'[1]Címrend PH'!T:T)=0,0,SUMIF('[1]Címrend PH'!$J:$J,$M31,'[1]Címrend PH'!T:T)))</f>
        <v>0</v>
      </c>
      <c r="S31" s="452">
        <f>IF($M31="","",IF(SUMIF('[1]Címrend PH'!$J:$J,$M31,'[1]Címrend PH'!U:U)=0,0,SUMIF('[1]Címrend PH'!$J:$J,$M31,'[1]Címrend PH'!U:U)))</f>
        <v>0</v>
      </c>
      <c r="T31" s="362">
        <f>IF($M31="","",IF(SUMIF('[1]Címrend OV'!$J:$J,$M31,'[1]Címrend OV'!S:S)=0,0,SUMIF('[1]Címrend OV'!$J:$J,$M31,'[1]Címrend OV'!S:S)))</f>
        <v>0</v>
      </c>
      <c r="U31" s="452">
        <f>IF($M31="","",IF(SUMIF('[1]Címrend OV'!$J:$J,$M31,'[1]Címrend OV'!T:T)=0,0,SUMIF('[1]Címrend OV'!$J:$J,$M31,'[1]Címrend OV'!T:T)))</f>
        <v>0</v>
      </c>
      <c r="V31" s="452">
        <f>IF($M31="","",IF(SUMIF('[1]Címrend OV'!$J:$J,$M31,'[1]Címrend OV'!U:U)=0,0,SUMIF('[1]Címrend OV'!$J:$J,$M31,'[1]Címrend OV'!U:U)))</f>
        <v>0</v>
      </c>
      <c r="W31" s="362">
        <f>IF($M31="","",IF(SUMIF('[1]Címrend KÖ'!$J:$J,$M31,'[1]Címrend KÖ'!S:S)=0,0,SUMIF('[1]Címrend KÖ'!$J:$J,$M31,'[1]Címrend KÖ'!S:S)))</f>
        <v>0</v>
      </c>
      <c r="X31" s="452">
        <f>IF($M31="","",IF(SUMIF('[1]Címrend KÖ'!$J:$J,$M31,'[1]Címrend KÖ'!T:T)=0,0,SUMIF('[1]Címrend KÖ'!$J:$J,$M31,'[1]Címrend KÖ'!T:T)))</f>
        <v>0</v>
      </c>
      <c r="Y31" s="452">
        <f>IF($M31="","",IF(SUMIF('[1]Címrend KÖ'!$J:$J,$M31,'[1]Címrend KÖ'!U:U)=0,0,SUMIF('[1]Címrend KÖ'!$J:$J,$M31,'[1]Címrend KÖ'!U:U)))</f>
        <v>0</v>
      </c>
      <c r="Z31" s="362">
        <f>IF($M31="","",IF(SUMIF('[1]Címrend HU'!$J:$J,$M31,'[1]Címrend HU'!S:S)=0,0,SUMIF('[1]Címrend HU'!$J:$J,$M31,'[1]Címrend HU'!S:S)))</f>
        <v>0</v>
      </c>
      <c r="AA31" s="452">
        <f>IF($M31="","",IF(SUMIF('[1]Címrend HU'!$J:$J,$M31,'[1]Címrend HU'!T:T)=0,0,SUMIF('[1]Címrend HU'!$J:$J,$M31,'[1]Címrend HU'!T:T)))</f>
        <v>0</v>
      </c>
      <c r="AB31" s="452">
        <f>IF($M31="","",IF(SUMIF('[1]Címrend HU'!$J:$J,$M31,'[1]Címrend HU'!U:U)=0,0,SUMIF('[1]Címrend HU'!$J:$J,$M31,'[1]Címrend HU'!U:U)))</f>
        <v>0</v>
      </c>
      <c r="AC31" s="362">
        <f>IF($M31="","",IF(SUMIF('[1]Címrend OP'!$J:$J,$M31,'[1]Címrend OP'!S:S)=0,0,SUMIF('[1]Címrend OP'!$J:$J,$M31,'[1]Címrend OP'!S:S)))</f>
        <v>0</v>
      </c>
      <c r="AD31" s="452">
        <f>IF($M31="","",IF(SUMIF('[1]Címrend OP'!$J:$J,$M31,'[1]Címrend OP'!T:T)=0,0,SUMIF('[1]Címrend OP'!$J:$J,$M31,'[1]Címrend OP'!T:T)))</f>
        <v>0</v>
      </c>
      <c r="AE31" s="452">
        <f>IF($M31="","",IF(SUMIF('[1]Címrend OP'!$J:$J,$M31,'[1]Címrend OP'!U:U)=0,0,SUMIF('[1]Címrend OP'!$J:$J,$M31,'[1]Címrend OP'!U:U)))</f>
        <v>0</v>
      </c>
      <c r="AF31" s="362">
        <f t="shared" si="9"/>
        <v>0</v>
      </c>
      <c r="AG31" s="452">
        <f t="shared" si="7"/>
        <v>0</v>
      </c>
      <c r="AH31" s="452">
        <f t="shared" si="8"/>
        <v>0</v>
      </c>
      <c r="AI31" s="81"/>
    </row>
    <row r="32" spans="5:35" ht="11.25">
      <c r="E32" s="67" t="s">
        <v>23</v>
      </c>
      <c r="I32" s="81"/>
      <c r="J32" s="81"/>
      <c r="K32" s="81" t="s">
        <v>540</v>
      </c>
      <c r="L32" s="81"/>
      <c r="M32" s="26" t="s">
        <v>320</v>
      </c>
      <c r="N32" s="362">
        <f>IF($M32="","",IF(SUMIF('[1]Címrend ÖN'!$G:$G,$M32,'[1]Címrend ÖN'!S:S)=0,0,SUMIF('[1]Címrend ÖN'!$G:$G,$M32,'[1]Címrend ÖN'!S:S)))</f>
        <v>0</v>
      </c>
      <c r="O32" s="71">
        <f>IF($M32="","",IF(SUMIF('[1]Címrend ÖN'!$G:$G,$M32,'[1]Címrend ÖN'!T:T)=0,0,SUMIF('[1]Címrend ÖN'!$G:$G,$M32,'[1]Címrend ÖN'!T:T)))</f>
        <v>0</v>
      </c>
      <c r="P32" s="71">
        <f>IF($M32="","",IF(SUMIF('[1]Címrend ÖN'!$G:$G,$M32,'[1]Címrend ÖN'!U:U)=0,0,SUMIF('[1]Címrend ÖN'!$G:$G,$M32,'[1]Címrend ÖN'!U:U)))</f>
        <v>0</v>
      </c>
      <c r="Q32" s="362">
        <f>IF($M32="","",IF(SUMIF('[1]Címrend PH'!$G:$G,$M32,'[1]Címrend PH'!S:S)=0,0,SUMIF('[1]Címrend PH'!$G:$G,$M32,'[1]Címrend PH'!S:S)))</f>
        <v>0</v>
      </c>
      <c r="R32" s="71">
        <f>IF($M32="","",IF(SUMIF('[1]Címrend PH'!$G:$G,$M32,'[1]Címrend PH'!T:T)=0,0,SUMIF('[1]Címrend PH'!$G:$G,$M32,'[1]Címrend PH'!T:T)))</f>
        <v>0</v>
      </c>
      <c r="S32" s="71">
        <f>IF($M32="","",IF(SUMIF('[1]Címrend PH'!$G:$G,$M32,'[1]Címrend PH'!U:U)=0,0,SUMIF('[1]Címrend PH'!$G:$G,$M32,'[1]Címrend PH'!U:U)))</f>
        <v>0</v>
      </c>
      <c r="T32" s="362">
        <f>IF($M32="","",IF(SUMIF('[1]Címrend OV'!$G:$G,$M32,'[1]Címrend OV'!S:S)=0,0,SUMIF('[1]Címrend OV'!$G:$G,$M32,'[1]Címrend OV'!S:S)))</f>
        <v>0</v>
      </c>
      <c r="U32" s="71">
        <f>IF($M32="","",IF(SUMIF('[1]Címrend OV'!$G:$G,$M32,'[1]Címrend OV'!T:T)=0,0,SUMIF('[1]Címrend OV'!$G:$G,$M32,'[1]Címrend OV'!T:T)))</f>
        <v>0</v>
      </c>
      <c r="V32" s="71">
        <f>IF($M32="","",IF(SUMIF('[1]Címrend OV'!$G:$G,$M32,'[1]Címrend OV'!U:U)=0,0,SUMIF('[1]Címrend OV'!$G:$G,$M32,'[1]Címrend OV'!U:U)))</f>
        <v>0</v>
      </c>
      <c r="W32" s="362">
        <f>IF($M32="","",IF(SUMIF('[1]Címrend KÖ'!$G:$G,$M32,'[1]Címrend KÖ'!S:S)=0,0,SUMIF('[1]Címrend KÖ'!$G:$G,$M32,'[1]Címrend KÖ'!S:S)))</f>
        <v>0</v>
      </c>
      <c r="X32" s="71">
        <f>IF($M32="","",IF(SUMIF('[1]Címrend KÖ'!$G:$G,$M32,'[1]Címrend KÖ'!T:T)=0,0,SUMIF('[1]Címrend KÖ'!$G:$G,$M32,'[1]Címrend KÖ'!T:T)))</f>
        <v>0</v>
      </c>
      <c r="Y32" s="71">
        <f>IF($M32="","",IF(SUMIF('[1]Címrend KÖ'!$G:$G,$M32,'[1]Címrend KÖ'!U:U)=0,0,SUMIF('[1]Címrend KÖ'!$G:$G,$M32,'[1]Címrend KÖ'!U:U)))</f>
        <v>0</v>
      </c>
      <c r="Z32" s="362">
        <f>IF($M32="","",IF(SUMIF('[1]Címrend HU'!$G:$G,$M32,'[1]Címrend HU'!S:S)=0,0,SUMIF('[1]Címrend HU'!$G:$G,$M32,'[1]Címrend HU'!S:S)))</f>
        <v>0</v>
      </c>
      <c r="AA32" s="71">
        <f>IF($M32="","",IF(SUMIF('[1]Címrend HU'!$G:$G,$M32,'[1]Címrend HU'!T:T)=0,0,SUMIF('[1]Címrend HU'!$G:$G,$M32,'[1]Címrend HU'!T:T)))</f>
        <v>0</v>
      </c>
      <c r="AB32" s="71">
        <f>IF($M32="","",IF(SUMIF('[1]Címrend HU'!$G:$G,$M32,'[1]Címrend HU'!U:U)=0,0,SUMIF('[1]Címrend HU'!$G:$G,$M32,'[1]Címrend HU'!U:U)))</f>
        <v>0</v>
      </c>
      <c r="AC32" s="362">
        <f>IF($M32="","",IF(SUMIF('[1]Címrend OP'!$G:$G,$M32,'[1]Címrend OP'!S:S)=0,0,SUMIF('[1]Címrend OP'!$G:$G,$M32,'[1]Címrend OP'!S:S)))</f>
        <v>0</v>
      </c>
      <c r="AD32" s="71">
        <f>IF($M32="","",IF(SUMIF('[1]Címrend OP'!$G:$G,$M32,'[1]Címrend OP'!T:T)=0,0,SUMIF('[1]Címrend OP'!$G:$G,$M32,'[1]Címrend OP'!T:T)))</f>
        <v>0</v>
      </c>
      <c r="AE32" s="71">
        <f>IF($M32="","",IF(SUMIF('[1]Címrend OP'!$G:$G,$M32,'[1]Címrend OP'!U:U)=0,0,SUMIF('[1]Címrend OP'!$G:$G,$M32,'[1]Címrend OP'!U:U)))</f>
        <v>0</v>
      </c>
      <c r="AF32" s="362">
        <f t="shared" si="9"/>
        <v>0</v>
      </c>
      <c r="AG32" s="71">
        <f t="shared" si="7"/>
        <v>0</v>
      </c>
      <c r="AH32" s="71">
        <f t="shared" si="8"/>
        <v>0</v>
      </c>
      <c r="AI32" s="81"/>
    </row>
    <row r="33" spans="5:35" ht="11.25">
      <c r="E33" s="67" t="s">
        <v>26</v>
      </c>
      <c r="I33" s="81"/>
      <c r="J33" s="81"/>
      <c r="K33" s="81" t="s">
        <v>322</v>
      </c>
      <c r="L33" s="81"/>
      <c r="M33" s="26" t="s">
        <v>323</v>
      </c>
      <c r="N33" s="362">
        <f>IF($M33="","",IF(SUMIF('[1]Címrend ÖN'!$G:$G,$M33,'[1]Címrend ÖN'!S:S)=0,0,SUMIF('[1]Címrend ÖN'!$G:$G,$M33,'[1]Címrend ÖN'!S:S)))</f>
        <v>0</v>
      </c>
      <c r="O33" s="71">
        <f>IF($M33="","",IF(SUMIF('[1]Címrend ÖN'!$G:$G,$M33,'[1]Címrend ÖN'!T:T)=0,0,SUMIF('[1]Címrend ÖN'!$G:$G,$M33,'[1]Címrend ÖN'!T:T)))</f>
        <v>0</v>
      </c>
      <c r="P33" s="71">
        <f>IF($M33="","",IF(SUMIF('[1]Címrend ÖN'!$G:$G,$M33,'[1]Címrend ÖN'!U:U)=0,0,SUMIF('[1]Címrend ÖN'!$G:$G,$M33,'[1]Címrend ÖN'!U:U)))</f>
        <v>0</v>
      </c>
      <c r="Q33" s="362">
        <f>IF($M33="","",IF(SUMIF('[1]Címrend PH'!$G:$G,$M33,'[1]Címrend PH'!S:S)=0,0,SUMIF('[1]Címrend PH'!$G:$G,$M33,'[1]Címrend PH'!S:S)))</f>
        <v>0</v>
      </c>
      <c r="R33" s="71">
        <f>IF($M33="","",IF(SUMIF('[1]Címrend PH'!$G:$G,$M33,'[1]Címrend PH'!T:T)=0,0,SUMIF('[1]Címrend PH'!$G:$G,$M33,'[1]Címrend PH'!T:T)))</f>
        <v>0</v>
      </c>
      <c r="S33" s="71">
        <f>IF($M33="","",IF(SUMIF('[1]Címrend PH'!$G:$G,$M33,'[1]Címrend PH'!U:U)=0,0,SUMIF('[1]Címrend PH'!$G:$G,$M33,'[1]Címrend PH'!U:U)))</f>
        <v>0</v>
      </c>
      <c r="T33" s="362">
        <f>IF($M33="","",IF(SUMIF('[1]Címrend OV'!$G:$G,$M33,'[1]Címrend OV'!S:S)=0,0,SUMIF('[1]Címrend OV'!$G:$G,$M33,'[1]Címrend OV'!S:S)))</f>
        <v>0</v>
      </c>
      <c r="U33" s="71">
        <f>IF($M33="","",IF(SUMIF('[1]Címrend OV'!$G:$G,$M33,'[1]Címrend OV'!T:T)=0,0,SUMIF('[1]Címrend OV'!$G:$G,$M33,'[1]Címrend OV'!T:T)))</f>
        <v>0</v>
      </c>
      <c r="V33" s="71">
        <f>IF($M33="","",IF(SUMIF('[1]Címrend OV'!$G:$G,$M33,'[1]Címrend OV'!U:U)=0,0,SUMIF('[1]Címrend OV'!$G:$G,$M33,'[1]Címrend OV'!U:U)))</f>
        <v>0</v>
      </c>
      <c r="W33" s="362">
        <f>IF($M33="","",IF(SUMIF('[1]Címrend KÖ'!$G:$G,$M33,'[1]Címrend KÖ'!S:S)=0,0,SUMIF('[1]Címrend KÖ'!$G:$G,$M33,'[1]Címrend KÖ'!S:S)))</f>
        <v>0</v>
      </c>
      <c r="X33" s="71">
        <f>IF($M33="","",IF(SUMIF('[1]Címrend KÖ'!$G:$G,$M33,'[1]Címrend KÖ'!T:T)=0,0,SUMIF('[1]Címrend KÖ'!$G:$G,$M33,'[1]Címrend KÖ'!T:T)))</f>
        <v>0</v>
      </c>
      <c r="Y33" s="71">
        <f>IF($M33="","",IF(SUMIF('[1]Címrend KÖ'!$G:$G,$M33,'[1]Címrend KÖ'!U:U)=0,0,SUMIF('[1]Címrend KÖ'!$G:$G,$M33,'[1]Címrend KÖ'!U:U)))</f>
        <v>0</v>
      </c>
      <c r="Z33" s="362">
        <f>IF($M33="","",IF(SUMIF('[1]Címrend HU'!$G:$G,$M33,'[1]Címrend HU'!S:S)=0,0,SUMIF('[1]Címrend HU'!$G:$G,$M33,'[1]Címrend HU'!S:S)))</f>
        <v>0</v>
      </c>
      <c r="AA33" s="71">
        <f>IF($M33="","",IF(SUMIF('[1]Címrend HU'!$G:$G,$M33,'[1]Címrend HU'!T:T)=0,0,SUMIF('[1]Címrend HU'!$G:$G,$M33,'[1]Címrend HU'!T:T)))</f>
        <v>0</v>
      </c>
      <c r="AB33" s="71">
        <f>IF($M33="","",IF(SUMIF('[1]Címrend HU'!$G:$G,$M33,'[1]Címrend HU'!U:U)=0,0,SUMIF('[1]Címrend HU'!$G:$G,$M33,'[1]Címrend HU'!U:U)))</f>
        <v>0</v>
      </c>
      <c r="AC33" s="362">
        <f>IF($M33="","",IF(SUMIF('[1]Címrend OP'!$G:$G,$M33,'[1]Címrend OP'!S:S)=0,0,SUMIF('[1]Címrend OP'!$G:$G,$M33,'[1]Címrend OP'!S:S)))</f>
        <v>0</v>
      </c>
      <c r="AD33" s="71">
        <f>IF($M33="","",IF(SUMIF('[1]Címrend OP'!$G:$G,$M33,'[1]Címrend OP'!T:T)=0,0,SUMIF('[1]Címrend OP'!$G:$G,$M33,'[1]Címrend OP'!T:T)))</f>
        <v>0</v>
      </c>
      <c r="AE33" s="71">
        <f>IF($M33="","",IF(SUMIF('[1]Címrend OP'!$G:$G,$M33,'[1]Címrend OP'!U:U)=0,0,SUMIF('[1]Címrend OP'!$G:$G,$M33,'[1]Címrend OP'!U:U)))</f>
        <v>0</v>
      </c>
      <c r="AF33" s="362">
        <f t="shared" si="9"/>
        <v>0</v>
      </c>
      <c r="AG33" s="71">
        <f t="shared" si="7"/>
        <v>0</v>
      </c>
      <c r="AH33" s="71">
        <f t="shared" si="8"/>
        <v>0</v>
      </c>
      <c r="AI33" s="81"/>
    </row>
    <row r="34" spans="5:35" ht="11.25">
      <c r="E34" s="67" t="s">
        <v>30</v>
      </c>
      <c r="I34" s="81"/>
      <c r="J34" s="81"/>
      <c r="K34" s="81" t="s">
        <v>347</v>
      </c>
      <c r="L34" s="81"/>
      <c r="M34" s="26" t="s">
        <v>348</v>
      </c>
      <c r="N34" s="362">
        <f>IF($M34="","",IF(SUMIF('[1]Címrend ÖN'!$G:$G,$M34,'[1]Címrend ÖN'!S:S)=0,0,SUMIF('[1]Címrend ÖN'!$G:$G,$M34,'[1]Címrend ÖN'!S:S)))</f>
        <v>0</v>
      </c>
      <c r="O34" s="71">
        <f>IF($M34="","",IF(SUMIF('[1]Címrend ÖN'!$G:$G,$M34,'[1]Címrend ÖN'!T:T)=0,0,SUMIF('[1]Címrend ÖN'!$G:$G,$M34,'[1]Címrend ÖN'!T:T)))</f>
        <v>0</v>
      </c>
      <c r="P34" s="71">
        <f>IF($M34="","",IF(SUMIF('[1]Címrend ÖN'!$G:$G,$M34,'[1]Címrend ÖN'!U:U)=0,0,SUMIF('[1]Címrend ÖN'!$G:$G,$M34,'[1]Címrend ÖN'!U:U)))</f>
        <v>0</v>
      </c>
      <c r="Q34" s="362">
        <f>IF($M34="","",IF(SUMIF('[1]Címrend PH'!$G:$G,$M34,'[1]Címrend PH'!S:S)=0,0,SUMIF('[1]Címrend PH'!$G:$G,$M34,'[1]Címrend PH'!S:S)))</f>
        <v>0</v>
      </c>
      <c r="R34" s="71">
        <f>IF($M34="","",IF(SUMIF('[1]Címrend PH'!$G:$G,$M34,'[1]Címrend PH'!T:T)=0,0,SUMIF('[1]Címrend PH'!$G:$G,$M34,'[1]Címrend PH'!T:T)))</f>
        <v>0</v>
      </c>
      <c r="S34" s="71">
        <f>IF($M34="","",IF(SUMIF('[1]Címrend PH'!$G:$G,$M34,'[1]Címrend PH'!U:U)=0,0,SUMIF('[1]Címrend PH'!$G:$G,$M34,'[1]Címrend PH'!U:U)))</f>
        <v>0</v>
      </c>
      <c r="T34" s="362">
        <f>IF($M34="","",IF(SUMIF('[1]Címrend OV'!$G:$G,$M34,'[1]Címrend OV'!S:S)=0,0,SUMIF('[1]Címrend OV'!$G:$G,$M34,'[1]Címrend OV'!S:S)))</f>
        <v>0</v>
      </c>
      <c r="U34" s="71">
        <f>IF($M34="","",IF(SUMIF('[1]Címrend OV'!$G:$G,$M34,'[1]Címrend OV'!T:T)=0,0,SUMIF('[1]Címrend OV'!$G:$G,$M34,'[1]Címrend OV'!T:T)))</f>
        <v>0</v>
      </c>
      <c r="V34" s="71">
        <f>IF($M34="","",IF(SUMIF('[1]Címrend OV'!$G:$G,$M34,'[1]Címrend OV'!U:U)=0,0,SUMIF('[1]Címrend OV'!$G:$G,$M34,'[1]Címrend OV'!U:U)))</f>
        <v>0</v>
      </c>
      <c r="W34" s="362">
        <f>IF($M34="","",IF(SUMIF('[1]Címrend KÖ'!$G:$G,$M34,'[1]Címrend KÖ'!S:S)=0,0,SUMIF('[1]Címrend KÖ'!$G:$G,$M34,'[1]Címrend KÖ'!S:S)))</f>
        <v>0</v>
      </c>
      <c r="X34" s="71">
        <f>IF($M34="","",IF(SUMIF('[1]Címrend KÖ'!$G:$G,$M34,'[1]Címrend KÖ'!T:T)=0,0,SUMIF('[1]Címrend KÖ'!$G:$G,$M34,'[1]Címrend KÖ'!T:T)))</f>
        <v>0</v>
      </c>
      <c r="Y34" s="71">
        <f>IF($M34="","",IF(SUMIF('[1]Címrend KÖ'!$G:$G,$M34,'[1]Címrend KÖ'!U:U)=0,0,SUMIF('[1]Címrend KÖ'!$G:$G,$M34,'[1]Címrend KÖ'!U:U)))</f>
        <v>0</v>
      </c>
      <c r="Z34" s="362">
        <f>IF($M34="","",IF(SUMIF('[1]Címrend HU'!$G:$G,$M34,'[1]Címrend HU'!S:S)=0,0,SUMIF('[1]Címrend HU'!$G:$G,$M34,'[1]Címrend HU'!S:S)))</f>
        <v>0</v>
      </c>
      <c r="AA34" s="71">
        <f>IF($M34="","",IF(SUMIF('[1]Címrend HU'!$G:$G,$M34,'[1]Címrend HU'!T:T)=0,0,SUMIF('[1]Címrend HU'!$G:$G,$M34,'[1]Címrend HU'!T:T)))</f>
        <v>0</v>
      </c>
      <c r="AB34" s="71">
        <f>IF($M34="","",IF(SUMIF('[1]Címrend HU'!$G:$G,$M34,'[1]Címrend HU'!U:U)=0,0,SUMIF('[1]Címrend HU'!$G:$G,$M34,'[1]Címrend HU'!U:U)))</f>
        <v>0</v>
      </c>
      <c r="AC34" s="362">
        <f>IF($M34="","",IF(SUMIF('[1]Címrend OP'!$G:$G,$M34,'[1]Címrend OP'!S:S)=0,0,SUMIF('[1]Címrend OP'!$G:$G,$M34,'[1]Címrend OP'!S:S)))</f>
        <v>0</v>
      </c>
      <c r="AD34" s="71">
        <f>IF($M34="","",IF(SUMIF('[1]Címrend OP'!$G:$G,$M34,'[1]Címrend OP'!T:T)=0,0,SUMIF('[1]Címrend OP'!$G:$G,$M34,'[1]Címrend OP'!T:T)))</f>
        <v>0</v>
      </c>
      <c r="AE34" s="71">
        <f>IF($M34="","",IF(SUMIF('[1]Címrend OP'!$G:$G,$M34,'[1]Címrend OP'!U:U)=0,0,SUMIF('[1]Címrend OP'!$G:$G,$M34,'[1]Címrend OP'!U:U)))</f>
        <v>0</v>
      </c>
      <c r="AF34" s="362">
        <f t="shared" si="9"/>
        <v>0</v>
      </c>
      <c r="AG34" s="71">
        <f t="shared" si="7"/>
        <v>0</v>
      </c>
      <c r="AH34" s="71">
        <f t="shared" si="8"/>
        <v>0</v>
      </c>
      <c r="AI34" s="81"/>
    </row>
    <row r="35" spans="1:35" ht="11.25">
      <c r="A35" s="75" t="s">
        <v>19</v>
      </c>
      <c r="B35" s="75"/>
      <c r="C35" s="75"/>
      <c r="D35" s="75"/>
      <c r="E35" s="75"/>
      <c r="F35" s="75"/>
      <c r="G35" s="75" t="s">
        <v>542</v>
      </c>
      <c r="H35" s="75"/>
      <c r="I35" s="88"/>
      <c r="J35" s="88"/>
      <c r="K35" s="88"/>
      <c r="L35" s="88"/>
      <c r="M35" s="88" t="s">
        <v>297</v>
      </c>
      <c r="N35" s="363">
        <f>SUM(N33,N32,N22,N34)</f>
        <v>1016973569</v>
      </c>
      <c r="O35" s="89">
        <f>SUM(O33,O32,O22,O34)</f>
        <v>1196583836</v>
      </c>
      <c r="P35" s="89">
        <f aca="true" t="shared" si="10" ref="P35:AH35">SUM(P33,P32,P22,P34)</f>
        <v>1542575560</v>
      </c>
      <c r="Q35" s="363">
        <f t="shared" si="10"/>
        <v>238060331</v>
      </c>
      <c r="R35" s="89">
        <f t="shared" si="10"/>
        <v>255837778</v>
      </c>
      <c r="S35" s="89">
        <f t="shared" si="10"/>
        <v>220045471</v>
      </c>
      <c r="T35" s="363">
        <f t="shared" si="10"/>
        <v>202958006</v>
      </c>
      <c r="U35" s="89">
        <f t="shared" si="10"/>
        <v>211618865</v>
      </c>
      <c r="V35" s="89">
        <f t="shared" si="10"/>
        <v>197909740</v>
      </c>
      <c r="W35" s="363">
        <f t="shared" si="10"/>
        <v>0</v>
      </c>
      <c r="X35" s="89">
        <f t="shared" si="10"/>
        <v>0</v>
      </c>
      <c r="Y35" s="89">
        <f t="shared" si="10"/>
        <v>0</v>
      </c>
      <c r="Z35" s="363">
        <f t="shared" si="10"/>
        <v>309669599</v>
      </c>
      <c r="AA35" s="89">
        <f t="shared" si="10"/>
        <v>366615399</v>
      </c>
      <c r="AB35" s="89">
        <f t="shared" si="10"/>
        <v>365795521</v>
      </c>
      <c r="AC35" s="363">
        <f t="shared" si="10"/>
        <v>88375034</v>
      </c>
      <c r="AD35" s="89">
        <f t="shared" si="10"/>
        <v>92621478</v>
      </c>
      <c r="AE35" s="89">
        <f t="shared" si="10"/>
        <v>89929259</v>
      </c>
      <c r="AF35" s="363">
        <f t="shared" si="10"/>
        <v>1856036539</v>
      </c>
      <c r="AG35" s="89">
        <f t="shared" si="10"/>
        <v>2123277356</v>
      </c>
      <c r="AH35" s="89">
        <f t="shared" si="10"/>
        <v>2416255551</v>
      </c>
      <c r="AI35" s="81"/>
    </row>
    <row r="36" spans="9:35" ht="11.25">
      <c r="I36" s="81"/>
      <c r="J36" s="81"/>
      <c r="K36" s="81"/>
      <c r="L36" s="81"/>
      <c r="M36" s="81"/>
      <c r="N36" s="362"/>
      <c r="O36" s="71"/>
      <c r="P36" s="71"/>
      <c r="Q36" s="362"/>
      <c r="R36" s="71"/>
      <c r="S36" s="71"/>
      <c r="T36" s="362"/>
      <c r="U36" s="71"/>
      <c r="V36" s="71"/>
      <c r="W36" s="362"/>
      <c r="X36" s="71"/>
      <c r="Y36" s="71"/>
      <c r="Z36" s="362"/>
      <c r="AA36" s="71"/>
      <c r="AB36" s="71"/>
      <c r="AC36" s="362"/>
      <c r="AD36" s="71"/>
      <c r="AE36" s="71"/>
      <c r="AF36" s="362"/>
      <c r="AG36" s="71"/>
      <c r="AH36" s="71"/>
      <c r="AI36" s="81"/>
    </row>
    <row r="37" spans="9:35" ht="11.25">
      <c r="I37" s="81"/>
      <c r="J37" s="81"/>
      <c r="K37" s="81"/>
      <c r="L37" s="81"/>
      <c r="M37" s="81"/>
      <c r="N37" s="362"/>
      <c r="O37" s="71"/>
      <c r="P37" s="71"/>
      <c r="Q37" s="362"/>
      <c r="R37" s="71"/>
      <c r="S37" s="71"/>
      <c r="T37" s="362"/>
      <c r="U37" s="71"/>
      <c r="V37" s="71"/>
      <c r="W37" s="362"/>
      <c r="X37" s="71"/>
      <c r="Y37" s="71"/>
      <c r="Z37" s="362"/>
      <c r="AA37" s="71"/>
      <c r="AB37" s="71"/>
      <c r="AC37" s="362"/>
      <c r="AD37" s="71"/>
      <c r="AE37" s="71"/>
      <c r="AF37" s="362"/>
      <c r="AG37" s="71"/>
      <c r="AH37" s="71"/>
      <c r="AI37" s="81"/>
    </row>
    <row r="38" spans="1:35" ht="11.25">
      <c r="A38" s="75"/>
      <c r="B38" s="75"/>
      <c r="C38" s="75"/>
      <c r="D38" s="75"/>
      <c r="E38" s="75"/>
      <c r="F38" s="75"/>
      <c r="G38" s="75" t="s">
        <v>543</v>
      </c>
      <c r="H38" s="75"/>
      <c r="I38" s="88"/>
      <c r="J38" s="88"/>
      <c r="K38" s="88"/>
      <c r="L38" s="88"/>
      <c r="M38" s="88"/>
      <c r="N38" s="363">
        <f aca="true" t="shared" si="11" ref="N38:AE38">SUM(N19,N35)</f>
        <v>2798757213</v>
      </c>
      <c r="O38" s="89">
        <f t="shared" si="11"/>
        <v>3302380561</v>
      </c>
      <c r="P38" s="89">
        <f t="shared" si="11"/>
        <v>3315635378</v>
      </c>
      <c r="Q38" s="363">
        <f t="shared" si="11"/>
        <v>246735181</v>
      </c>
      <c r="R38" s="89">
        <f t="shared" si="11"/>
        <v>274782558</v>
      </c>
      <c r="S38" s="89">
        <f t="shared" si="11"/>
        <v>230612862</v>
      </c>
      <c r="T38" s="363">
        <f t="shared" si="11"/>
        <v>214967799</v>
      </c>
      <c r="U38" s="89">
        <f t="shared" si="11"/>
        <v>226599750</v>
      </c>
      <c r="V38" s="89">
        <f t="shared" si="11"/>
        <v>209416983</v>
      </c>
      <c r="W38" s="363">
        <f t="shared" si="11"/>
        <v>0</v>
      </c>
      <c r="X38" s="89">
        <f t="shared" si="11"/>
        <v>0</v>
      </c>
      <c r="Y38" s="89">
        <f t="shared" si="11"/>
        <v>0</v>
      </c>
      <c r="Z38" s="363">
        <f t="shared" si="11"/>
        <v>629113170</v>
      </c>
      <c r="AA38" s="89">
        <f t="shared" si="11"/>
        <v>704316846</v>
      </c>
      <c r="AB38" s="89">
        <f t="shared" si="11"/>
        <v>704719081</v>
      </c>
      <c r="AC38" s="363">
        <f t="shared" si="11"/>
        <v>107362322</v>
      </c>
      <c r="AD38" s="89">
        <f t="shared" si="11"/>
        <v>117330777</v>
      </c>
      <c r="AE38" s="89">
        <f t="shared" si="11"/>
        <v>109013754</v>
      </c>
      <c r="AF38" s="363">
        <f>SUM(AF19,AF35)</f>
        <v>3996935685</v>
      </c>
      <c r="AG38" s="89">
        <f>SUM(AG19,AG35)</f>
        <v>4625410492</v>
      </c>
      <c r="AH38" s="89">
        <f>SUM(AH19,AH35)</f>
        <v>4569398058</v>
      </c>
      <c r="AI38" s="71">
        <f>AH38-'Címrendes összevont bevételek'!Q220</f>
        <v>0</v>
      </c>
    </row>
    <row r="39" spans="9:35" ht="11.25">
      <c r="I39" s="81"/>
      <c r="J39" s="81"/>
      <c r="K39" s="81"/>
      <c r="L39" s="81"/>
      <c r="M39" s="81"/>
      <c r="N39" s="362"/>
      <c r="O39" s="71"/>
      <c r="P39" s="71"/>
      <c r="Q39" s="362"/>
      <c r="R39" s="71"/>
      <c r="S39" s="71"/>
      <c r="T39" s="362"/>
      <c r="U39" s="71"/>
      <c r="V39" s="71"/>
      <c r="W39" s="362"/>
      <c r="X39" s="71"/>
      <c r="Y39" s="71"/>
      <c r="Z39" s="362"/>
      <c r="AA39" s="71"/>
      <c r="AB39" s="71"/>
      <c r="AC39" s="362"/>
      <c r="AD39" s="71"/>
      <c r="AE39" s="71"/>
      <c r="AF39" s="362"/>
      <c r="AG39" s="71"/>
      <c r="AH39" s="71"/>
      <c r="AI39" s="81"/>
    </row>
    <row r="40" spans="9:35" ht="11.25">
      <c r="I40" s="81"/>
      <c r="J40" s="81"/>
      <c r="K40" s="81"/>
      <c r="L40" s="81"/>
      <c r="M40" s="81"/>
      <c r="N40" s="362"/>
      <c r="O40" s="71"/>
      <c r="P40" s="71"/>
      <c r="Q40" s="362"/>
      <c r="R40" s="71"/>
      <c r="S40" s="71"/>
      <c r="T40" s="362"/>
      <c r="U40" s="71"/>
      <c r="V40" s="71"/>
      <c r="W40" s="362"/>
      <c r="X40" s="71"/>
      <c r="Y40" s="71"/>
      <c r="Z40" s="362"/>
      <c r="AA40" s="71"/>
      <c r="AB40" s="71"/>
      <c r="AC40" s="362"/>
      <c r="AD40" s="71"/>
      <c r="AE40" s="71"/>
      <c r="AF40" s="362"/>
      <c r="AG40" s="71"/>
      <c r="AH40" s="71"/>
      <c r="AI40" s="81"/>
    </row>
    <row r="41" spans="1:35" ht="11.25">
      <c r="A41" s="183" t="s">
        <v>19</v>
      </c>
      <c r="B41" s="183"/>
      <c r="C41" s="183"/>
      <c r="D41" s="183" t="s">
        <v>19</v>
      </c>
      <c r="E41" s="183"/>
      <c r="F41" s="183"/>
      <c r="G41" s="183"/>
      <c r="H41" s="183"/>
      <c r="I41" s="264"/>
      <c r="J41" s="264" t="s">
        <v>20</v>
      </c>
      <c r="K41" s="264"/>
      <c r="L41" s="264"/>
      <c r="M41" s="264"/>
      <c r="N41" s="369"/>
      <c r="O41" s="264"/>
      <c r="P41" s="264"/>
      <c r="Q41" s="369"/>
      <c r="R41" s="264"/>
      <c r="S41" s="264"/>
      <c r="T41" s="369"/>
      <c r="U41" s="264"/>
      <c r="V41" s="264"/>
      <c r="W41" s="369"/>
      <c r="X41" s="264"/>
      <c r="Y41" s="264"/>
      <c r="Z41" s="369"/>
      <c r="AA41" s="264"/>
      <c r="AB41" s="264"/>
      <c r="AC41" s="369"/>
      <c r="AD41" s="264"/>
      <c r="AE41" s="264"/>
      <c r="AF41" s="369"/>
      <c r="AG41" s="264"/>
      <c r="AH41" s="264"/>
      <c r="AI41" s="81"/>
    </row>
    <row r="42" spans="1:35" ht="11.25">
      <c r="A42" s="7"/>
      <c r="B42" s="7"/>
      <c r="C42" s="7"/>
      <c r="D42" s="7"/>
      <c r="E42" s="10" t="s">
        <v>19</v>
      </c>
      <c r="F42" s="7"/>
      <c r="G42" s="7"/>
      <c r="H42" s="7"/>
      <c r="I42" s="8"/>
      <c r="J42" s="8"/>
      <c r="K42" s="8" t="s">
        <v>21</v>
      </c>
      <c r="L42" s="8"/>
      <c r="M42" s="8" t="s">
        <v>22</v>
      </c>
      <c r="N42" s="362">
        <f>'Műk ktgv kiadások címr sz'!N9</f>
        <v>213932063</v>
      </c>
      <c r="O42" s="71">
        <f>'Műk ktgv kiadások címr sz'!O9</f>
        <v>237822647</v>
      </c>
      <c r="P42" s="71">
        <f>'Műk ktgv kiadások címr sz'!P9</f>
        <v>165779734</v>
      </c>
      <c r="Q42" s="362">
        <f>'Műk ktgv kiadások címr sz'!N17</f>
        <v>166196936</v>
      </c>
      <c r="R42" s="71">
        <f>'Műk ktgv kiadások címr sz'!O17</f>
        <v>180942606</v>
      </c>
      <c r="S42" s="71">
        <f>'Műk ktgv kiadások címr sz'!P17</f>
        <v>161339274</v>
      </c>
      <c r="T42" s="362">
        <f>'Műk ktgv kiadások címr sz'!N25</f>
        <v>144262249</v>
      </c>
      <c r="U42" s="71">
        <f>'Műk ktgv kiadások címr sz'!O25</f>
        <v>148699495</v>
      </c>
      <c r="V42" s="71">
        <f>'Műk ktgv kiadások címr sz'!P25</f>
        <v>138423889</v>
      </c>
      <c r="W42" s="362">
        <f>'Műk ktgv kiadások címr sz'!N33</f>
        <v>0</v>
      </c>
      <c r="X42" s="71">
        <f>'Műk ktgv kiadások címr sz'!O33</f>
        <v>0</v>
      </c>
      <c r="Y42" s="71">
        <f>'Műk ktgv kiadások címr sz'!P33</f>
        <v>0</v>
      </c>
      <c r="Z42" s="362">
        <f>'Műk ktgv kiadások címr sz'!N41</f>
        <v>329803972</v>
      </c>
      <c r="AA42" s="71">
        <f>'Műk ktgv kiadások címr sz'!O41</f>
        <v>358027047</v>
      </c>
      <c r="AB42" s="71">
        <f>'Műk ktgv kiadások címr sz'!P41</f>
        <v>357578586</v>
      </c>
      <c r="AC42" s="362">
        <f>'Műk ktgv kiadások címr sz'!N49</f>
        <v>49756594</v>
      </c>
      <c r="AD42" s="71">
        <f>'Műk ktgv kiadások címr sz'!O49</f>
        <v>49912532</v>
      </c>
      <c r="AE42" s="71">
        <f>'Műk ktgv kiadások címr sz'!P49</f>
        <v>45930623</v>
      </c>
      <c r="AF42" s="362">
        <f>SUM(N42,Q42,T42,W42,Z42,AC42)</f>
        <v>903951814</v>
      </c>
      <c r="AG42" s="71">
        <f aca="true" t="shared" si="12" ref="AG42:AH46">SUM(O42,R42,U42,X42,AA42,AD42)</f>
        <v>975404327</v>
      </c>
      <c r="AH42" s="71">
        <f t="shared" si="12"/>
        <v>869052106</v>
      </c>
      <c r="AI42" s="81"/>
    </row>
    <row r="43" spans="1:35" ht="11.25">
      <c r="A43" s="7"/>
      <c r="B43" s="7"/>
      <c r="C43" s="7"/>
      <c r="D43" s="7"/>
      <c r="E43" s="10" t="s">
        <v>23</v>
      </c>
      <c r="F43" s="7"/>
      <c r="G43" s="7"/>
      <c r="H43" s="7"/>
      <c r="I43" s="8"/>
      <c r="J43" s="8"/>
      <c r="K43" s="27" t="s">
        <v>463</v>
      </c>
      <c r="L43" s="8"/>
      <c r="M43" s="8" t="s">
        <v>25</v>
      </c>
      <c r="N43" s="362">
        <f>'Műk ktgv kiadások címr sz'!N10</f>
        <v>35938788</v>
      </c>
      <c r="O43" s="71">
        <f>'Műk ktgv kiadások címr sz'!O10</f>
        <v>40354874</v>
      </c>
      <c r="P43" s="71">
        <f>'Műk ktgv kiadások címr sz'!P10</f>
        <v>24017115</v>
      </c>
      <c r="Q43" s="362">
        <f>'Műk ktgv kiadások címr sz'!N18</f>
        <v>35426916</v>
      </c>
      <c r="R43" s="71">
        <f>'Műk ktgv kiadások címr sz'!O18</f>
        <v>38508543</v>
      </c>
      <c r="S43" s="71">
        <f>'Műk ktgv kiadások címr sz'!P18</f>
        <v>31198443</v>
      </c>
      <c r="T43" s="362">
        <f>'Műk ktgv kiadások címr sz'!N26</f>
        <v>27458744</v>
      </c>
      <c r="U43" s="71">
        <f>'Műk ktgv kiadások címr sz'!O26</f>
        <v>28246429</v>
      </c>
      <c r="V43" s="71">
        <f>'Műk ktgv kiadások címr sz'!P26</f>
        <v>25089940</v>
      </c>
      <c r="W43" s="362">
        <f>'Műk ktgv kiadások címr sz'!N34</f>
        <v>0</v>
      </c>
      <c r="X43" s="71">
        <f>'Műk ktgv kiadások címr sz'!O34</f>
        <v>0</v>
      </c>
      <c r="Y43" s="71">
        <f>'Műk ktgv kiadások címr sz'!P34</f>
        <v>0</v>
      </c>
      <c r="Z43" s="362">
        <f>'Műk ktgv kiadások címr sz'!N42</f>
        <v>63964495</v>
      </c>
      <c r="AA43" s="71">
        <f>'Műk ktgv kiadások címr sz'!O42</f>
        <v>68728669</v>
      </c>
      <c r="AB43" s="71">
        <f>'Műk ktgv kiadások címr sz'!P42</f>
        <v>67055437</v>
      </c>
      <c r="AC43" s="362">
        <f>'Műk ktgv kiadások címr sz'!N50</f>
        <v>9671742</v>
      </c>
      <c r="AD43" s="71">
        <f>'Műk ktgv kiadások címr sz'!O50</f>
        <v>9359472</v>
      </c>
      <c r="AE43" s="71">
        <f>'Műk ktgv kiadások címr sz'!P50</f>
        <v>8273352</v>
      </c>
      <c r="AF43" s="362">
        <f>SUM(N43,Q43,T43,W43,Z43,AC43)</f>
        <v>172460685</v>
      </c>
      <c r="AG43" s="71">
        <f t="shared" si="12"/>
        <v>185197987</v>
      </c>
      <c r="AH43" s="71">
        <f t="shared" si="12"/>
        <v>155634287</v>
      </c>
      <c r="AI43" s="81"/>
    </row>
    <row r="44" spans="1:35" ht="11.25">
      <c r="A44" s="7"/>
      <c r="B44" s="7"/>
      <c r="C44" s="7"/>
      <c r="D44" s="7"/>
      <c r="E44" s="10" t="s">
        <v>26</v>
      </c>
      <c r="F44" s="7"/>
      <c r="G44" s="7"/>
      <c r="H44" s="7"/>
      <c r="I44" s="8"/>
      <c r="J44" s="8"/>
      <c r="K44" s="8" t="s">
        <v>27</v>
      </c>
      <c r="L44" s="8"/>
      <c r="M44" s="8" t="s">
        <v>28</v>
      </c>
      <c r="N44" s="362">
        <f>'Műk ktgv kiadások címr sz'!N11</f>
        <v>520022800</v>
      </c>
      <c r="O44" s="71">
        <f>'Műk ktgv kiadások címr sz'!O11</f>
        <v>552499029</v>
      </c>
      <c r="P44" s="71">
        <f>'Műk ktgv kiadások címr sz'!P11</f>
        <v>278644339</v>
      </c>
      <c r="Q44" s="362">
        <f>'Műk ktgv kiadások címr sz'!N19</f>
        <v>44611329</v>
      </c>
      <c r="R44" s="71">
        <f>'Műk ktgv kiadások címr sz'!O19</f>
        <v>47399068</v>
      </c>
      <c r="S44" s="71">
        <f>'Műk ktgv kiadások címr sz'!P19</f>
        <v>33264643</v>
      </c>
      <c r="T44" s="362">
        <f>'Műk ktgv kiadások címr sz'!N27</f>
        <v>42746806</v>
      </c>
      <c r="U44" s="71">
        <f>'Műk ktgv kiadások címr sz'!O27</f>
        <v>45513826</v>
      </c>
      <c r="V44" s="71">
        <f>'Műk ktgv kiadások címr sz'!P27</f>
        <v>40311443</v>
      </c>
      <c r="W44" s="362">
        <f>'Műk ktgv kiadások címr sz'!N35</f>
        <v>0</v>
      </c>
      <c r="X44" s="71">
        <f>'Műk ktgv kiadások címr sz'!O35</f>
        <v>0</v>
      </c>
      <c r="Y44" s="71">
        <f>'Műk ktgv kiadások címr sz'!P35</f>
        <v>0</v>
      </c>
      <c r="Z44" s="362">
        <f>'Műk ktgv kiadások címr sz'!N43</f>
        <v>232786074</v>
      </c>
      <c r="AA44" s="71">
        <f>'Műk ktgv kiadások címr sz'!O43</f>
        <v>256581646</v>
      </c>
      <c r="AB44" s="71">
        <f>'Műk ktgv kiadások címr sz'!P43</f>
        <v>254669537</v>
      </c>
      <c r="AC44" s="362">
        <f>'Műk ktgv kiadások címr sz'!N51</f>
        <v>43743043</v>
      </c>
      <c r="AD44" s="71">
        <f>'Műk ktgv kiadások címr sz'!O51</f>
        <v>49659186</v>
      </c>
      <c r="AE44" s="71">
        <f>'Műk ktgv kiadások címr sz'!P51</f>
        <v>42974490</v>
      </c>
      <c r="AF44" s="362">
        <f>SUM(N44,Q44,T44,W44,Z44,AC44)</f>
        <v>883910052</v>
      </c>
      <c r="AG44" s="71">
        <f t="shared" si="12"/>
        <v>951652755</v>
      </c>
      <c r="AH44" s="71">
        <f t="shared" si="12"/>
        <v>649864452</v>
      </c>
      <c r="AI44" s="81"/>
    </row>
    <row r="45" spans="1:35" ht="11.25">
      <c r="A45" s="7"/>
      <c r="B45" s="7"/>
      <c r="C45" s="7"/>
      <c r="D45" s="7"/>
      <c r="E45" s="10" t="s">
        <v>30</v>
      </c>
      <c r="F45" s="7"/>
      <c r="G45" s="7"/>
      <c r="H45" s="7"/>
      <c r="I45" s="8"/>
      <c r="J45" s="8"/>
      <c r="K45" s="8" t="s">
        <v>31</v>
      </c>
      <c r="L45" s="8"/>
      <c r="M45" s="8" t="s">
        <v>32</v>
      </c>
      <c r="N45" s="362">
        <f>'Műk ktgv kiadások címr sz'!N12</f>
        <v>44612500</v>
      </c>
      <c r="O45" s="71">
        <f>'Műk ktgv kiadások címr sz'!O12</f>
        <v>42437500</v>
      </c>
      <c r="P45" s="71">
        <f>'Műk ktgv kiadások címr sz'!P12</f>
        <v>42424790</v>
      </c>
      <c r="Q45" s="362">
        <f>'Műk ktgv kiadások címr sz'!N20</f>
        <v>0</v>
      </c>
      <c r="R45" s="71">
        <f>'Műk ktgv kiadások címr sz'!O20</f>
        <v>0</v>
      </c>
      <c r="S45" s="71">
        <f>'Műk ktgv kiadások címr sz'!P20</f>
        <v>0</v>
      </c>
      <c r="T45" s="362">
        <f>'Műk ktgv kiadások címr sz'!N28</f>
        <v>0</v>
      </c>
      <c r="U45" s="71">
        <f>'Műk ktgv kiadások címr sz'!O28</f>
        <v>0</v>
      </c>
      <c r="V45" s="71">
        <f>'Műk ktgv kiadások címr sz'!P28</f>
        <v>0</v>
      </c>
      <c r="W45" s="362">
        <f>'Műk ktgv kiadások címr sz'!N36</f>
        <v>0</v>
      </c>
      <c r="X45" s="71">
        <f>'Műk ktgv kiadások címr sz'!O36</f>
        <v>0</v>
      </c>
      <c r="Y45" s="71">
        <f>'Műk ktgv kiadások címr sz'!P36</f>
        <v>0</v>
      </c>
      <c r="Z45" s="362">
        <f>'Műk ktgv kiadások címr sz'!N44</f>
        <v>0</v>
      </c>
      <c r="AA45" s="71">
        <f>'Műk ktgv kiadások címr sz'!O44</f>
        <v>0</v>
      </c>
      <c r="AB45" s="71">
        <f>'Műk ktgv kiadások címr sz'!P44</f>
        <v>0</v>
      </c>
      <c r="AC45" s="362">
        <f>'Műk ktgv kiadások címr sz'!N52</f>
        <v>0</v>
      </c>
      <c r="AD45" s="71">
        <f>'Műk ktgv kiadások címr sz'!O52</f>
        <v>0</v>
      </c>
      <c r="AE45" s="71">
        <f>'Műk ktgv kiadások címr sz'!P52</f>
        <v>0</v>
      </c>
      <c r="AF45" s="362">
        <f>SUM(N45,Q45,T45,W45,Z45,AC45)</f>
        <v>44612500</v>
      </c>
      <c r="AG45" s="71">
        <f t="shared" si="12"/>
        <v>42437500</v>
      </c>
      <c r="AH45" s="71">
        <f t="shared" si="12"/>
        <v>42424790</v>
      </c>
      <c r="AI45" s="81"/>
    </row>
    <row r="46" spans="1:35" ht="11.25">
      <c r="A46" s="7"/>
      <c r="B46" s="7"/>
      <c r="C46" s="7"/>
      <c r="D46" s="7"/>
      <c r="E46" s="10" t="s">
        <v>33</v>
      </c>
      <c r="F46" s="7"/>
      <c r="G46" s="7"/>
      <c r="H46" s="7"/>
      <c r="I46" s="8"/>
      <c r="J46" s="8"/>
      <c r="K46" s="8" t="s">
        <v>34</v>
      </c>
      <c r="L46" s="8"/>
      <c r="M46" s="8" t="s">
        <v>35</v>
      </c>
      <c r="N46" s="362">
        <f>'Műk ktgv kiadások címr sz'!N13</f>
        <v>114001971</v>
      </c>
      <c r="O46" s="71">
        <f>'Műk ktgv kiadások címr sz'!O13</f>
        <v>398874111</v>
      </c>
      <c r="P46" s="71">
        <f>'Műk ktgv kiadások címr sz'!P13</f>
        <v>77329284</v>
      </c>
      <c r="Q46" s="362">
        <f>'Műk ktgv kiadások címr sz'!N21</f>
        <v>0</v>
      </c>
      <c r="R46" s="71">
        <f>'Műk ktgv kiadások címr sz'!O21</f>
        <v>124341</v>
      </c>
      <c r="S46" s="71">
        <f>'Műk ktgv kiadások címr sz'!P21</f>
        <v>124341</v>
      </c>
      <c r="T46" s="362">
        <f>'Műk ktgv kiadások címr sz'!N29</f>
        <v>0</v>
      </c>
      <c r="U46" s="71">
        <f>'Műk ktgv kiadások címr sz'!O29</f>
        <v>0</v>
      </c>
      <c r="V46" s="71">
        <f>'Műk ktgv kiadások címr sz'!P29</f>
        <v>0</v>
      </c>
      <c r="W46" s="362">
        <f>'Műk ktgv kiadások címr sz'!N37</f>
        <v>0</v>
      </c>
      <c r="X46" s="71">
        <f>'Műk ktgv kiadások címr sz'!O37</f>
        <v>0</v>
      </c>
      <c r="Y46" s="71">
        <f>'Műk ktgv kiadások címr sz'!P37</f>
        <v>0</v>
      </c>
      <c r="Z46" s="362">
        <f>'Műk ktgv kiadások címr sz'!N45</f>
        <v>0</v>
      </c>
      <c r="AA46" s="71">
        <f>'Műk ktgv kiadások címr sz'!O45</f>
        <v>0</v>
      </c>
      <c r="AB46" s="71">
        <f>'Műk ktgv kiadások címr sz'!P45</f>
        <v>0</v>
      </c>
      <c r="AC46" s="362">
        <f>'Műk ktgv kiadások címr sz'!N53</f>
        <v>0</v>
      </c>
      <c r="AD46" s="71">
        <f>'Műk ktgv kiadások címr sz'!O53</f>
        <v>27</v>
      </c>
      <c r="AE46" s="71">
        <f>'Műk ktgv kiadások címr sz'!P53</f>
        <v>27</v>
      </c>
      <c r="AF46" s="362">
        <f>SUM(N46,Q46,T46,W46,Z46,AC46)</f>
        <v>114001971</v>
      </c>
      <c r="AG46" s="71">
        <f t="shared" si="12"/>
        <v>398998479</v>
      </c>
      <c r="AH46" s="71">
        <f t="shared" si="12"/>
        <v>77453652</v>
      </c>
      <c r="AI46" s="81"/>
    </row>
    <row r="47" spans="1:35" ht="11.25">
      <c r="A47" s="12" t="s">
        <v>19</v>
      </c>
      <c r="B47" s="12"/>
      <c r="C47" s="12"/>
      <c r="D47" s="12" t="s">
        <v>19</v>
      </c>
      <c r="E47" s="12"/>
      <c r="F47" s="12"/>
      <c r="G47" s="12"/>
      <c r="H47" s="12"/>
      <c r="I47" s="13"/>
      <c r="J47" s="13" t="s">
        <v>466</v>
      </c>
      <c r="K47" s="13"/>
      <c r="L47" s="13"/>
      <c r="M47" s="13"/>
      <c r="N47" s="370">
        <f aca="true" t="shared" si="13" ref="N47:AH47">SUM(N42:N46)</f>
        <v>928508122</v>
      </c>
      <c r="O47" s="371">
        <f t="shared" si="13"/>
        <v>1271988161</v>
      </c>
      <c r="P47" s="371">
        <f t="shared" si="13"/>
        <v>588195262</v>
      </c>
      <c r="Q47" s="370">
        <f t="shared" si="13"/>
        <v>246235181</v>
      </c>
      <c r="R47" s="371">
        <f t="shared" si="13"/>
        <v>266974558</v>
      </c>
      <c r="S47" s="371">
        <f t="shared" si="13"/>
        <v>225926701</v>
      </c>
      <c r="T47" s="370">
        <f t="shared" si="13"/>
        <v>214467799</v>
      </c>
      <c r="U47" s="371">
        <f t="shared" si="13"/>
        <v>222459750</v>
      </c>
      <c r="V47" s="371">
        <f t="shared" si="13"/>
        <v>203825272</v>
      </c>
      <c r="W47" s="370">
        <f t="shared" si="13"/>
        <v>0</v>
      </c>
      <c r="X47" s="371">
        <f t="shared" si="13"/>
        <v>0</v>
      </c>
      <c r="Y47" s="371">
        <f t="shared" si="13"/>
        <v>0</v>
      </c>
      <c r="Z47" s="370">
        <f t="shared" si="13"/>
        <v>626554541</v>
      </c>
      <c r="AA47" s="371">
        <f t="shared" si="13"/>
        <v>683337362</v>
      </c>
      <c r="AB47" s="371">
        <f t="shared" si="13"/>
        <v>679303560</v>
      </c>
      <c r="AC47" s="370">
        <f t="shared" si="13"/>
        <v>103171379</v>
      </c>
      <c r="AD47" s="371">
        <f t="shared" si="13"/>
        <v>108931217</v>
      </c>
      <c r="AE47" s="371">
        <f t="shared" si="13"/>
        <v>97178492</v>
      </c>
      <c r="AF47" s="370">
        <f t="shared" si="13"/>
        <v>2118937022</v>
      </c>
      <c r="AG47" s="371">
        <f t="shared" si="13"/>
        <v>2553691048</v>
      </c>
      <c r="AH47" s="371">
        <f t="shared" si="13"/>
        <v>1794429287</v>
      </c>
      <c r="AI47" s="81"/>
    </row>
    <row r="48" spans="9:35" ht="11.25">
      <c r="I48" s="81"/>
      <c r="J48" s="81"/>
      <c r="K48" s="81"/>
      <c r="L48" s="81"/>
      <c r="M48" s="81"/>
      <c r="N48" s="362"/>
      <c r="O48" s="71"/>
      <c r="P48" s="71"/>
      <c r="Q48" s="362"/>
      <c r="R48" s="71"/>
      <c r="S48" s="71"/>
      <c r="T48" s="362"/>
      <c r="U48" s="71"/>
      <c r="V48" s="71"/>
      <c r="W48" s="362"/>
      <c r="X48" s="71"/>
      <c r="Y48" s="71"/>
      <c r="Z48" s="362"/>
      <c r="AA48" s="71"/>
      <c r="AB48" s="71"/>
      <c r="AC48" s="362"/>
      <c r="AD48" s="71"/>
      <c r="AE48" s="71"/>
      <c r="AF48" s="362"/>
      <c r="AG48" s="71"/>
      <c r="AH48" s="71"/>
      <c r="AI48" s="81"/>
    </row>
    <row r="49" spans="1:35" ht="11.25">
      <c r="A49" s="180"/>
      <c r="B49" s="180"/>
      <c r="C49" s="180"/>
      <c r="D49" s="181" t="s">
        <v>23</v>
      </c>
      <c r="E49" s="182"/>
      <c r="F49" s="183"/>
      <c r="G49" s="183"/>
      <c r="H49" s="183"/>
      <c r="I49" s="264"/>
      <c r="J49" s="264" t="s">
        <v>64</v>
      </c>
      <c r="K49" s="264"/>
      <c r="L49" s="264"/>
      <c r="M49" s="264"/>
      <c r="N49" s="369"/>
      <c r="O49" s="264"/>
      <c r="P49" s="264"/>
      <c r="Q49" s="369"/>
      <c r="R49" s="264"/>
      <c r="S49" s="264"/>
      <c r="T49" s="369"/>
      <c r="U49" s="264"/>
      <c r="V49" s="264"/>
      <c r="W49" s="369"/>
      <c r="X49" s="264"/>
      <c r="Y49" s="264"/>
      <c r="Z49" s="369"/>
      <c r="AA49" s="264"/>
      <c r="AB49" s="264"/>
      <c r="AC49" s="369"/>
      <c r="AD49" s="264"/>
      <c r="AE49" s="264"/>
      <c r="AF49" s="369"/>
      <c r="AG49" s="264"/>
      <c r="AH49" s="264"/>
      <c r="AI49" s="81"/>
    </row>
    <row r="50" spans="1:35" ht="11.25">
      <c r="A50" s="18"/>
      <c r="B50" s="16"/>
      <c r="C50" s="16"/>
      <c r="D50" s="184"/>
      <c r="E50" s="185" t="s">
        <v>19</v>
      </c>
      <c r="F50" s="16"/>
      <c r="G50" s="16"/>
      <c r="H50" s="16"/>
      <c r="I50" s="17"/>
      <c r="J50" s="17"/>
      <c r="K50" s="17" t="s">
        <v>65</v>
      </c>
      <c r="L50" s="17"/>
      <c r="M50" s="17" t="s">
        <v>66</v>
      </c>
      <c r="N50" s="362">
        <f>'Felhalm ktgv kiadások címr sz'!N9</f>
        <v>786247746</v>
      </c>
      <c r="O50" s="71">
        <f>'Felhalm ktgv kiadások címr sz'!O9</f>
        <v>871711543</v>
      </c>
      <c r="P50" s="71">
        <f>'Felhalm ktgv kiadások címr sz'!P9</f>
        <v>309772334</v>
      </c>
      <c r="Q50" s="362">
        <f>'Felhalm ktgv kiadások címr sz'!N15</f>
        <v>500000</v>
      </c>
      <c r="R50" s="71">
        <f>'Felhalm ktgv kiadások címr sz'!O15</f>
        <v>7808000</v>
      </c>
      <c r="S50" s="71">
        <f>'Felhalm ktgv kiadások címr sz'!P15</f>
        <v>3910039</v>
      </c>
      <c r="T50" s="362">
        <f>'Felhalm ktgv kiadások címr sz'!N21</f>
        <v>500000</v>
      </c>
      <c r="U50" s="71">
        <f>'Felhalm ktgv kiadások címr sz'!O21</f>
        <v>1230000</v>
      </c>
      <c r="V50" s="71">
        <f>'Felhalm ktgv kiadások címr sz'!P21</f>
        <v>385510</v>
      </c>
      <c r="W50" s="362">
        <f>'Felhalm ktgv kiadások címr sz'!N27</f>
        <v>0</v>
      </c>
      <c r="X50" s="71">
        <f>'Felhalm ktgv kiadások címr sz'!O27</f>
        <v>0</v>
      </c>
      <c r="Y50" s="71">
        <f>'Felhalm ktgv kiadások címr sz'!P27</f>
        <v>0</v>
      </c>
      <c r="Z50" s="362">
        <f>'Felhalm ktgv kiadások címr sz'!N33</f>
        <v>1780000</v>
      </c>
      <c r="AA50" s="71">
        <f>'Felhalm ktgv kiadások címr sz'!O33</f>
        <v>20366390</v>
      </c>
      <c r="AB50" s="71">
        <f>'Felhalm ktgv kiadások címr sz'!P33</f>
        <v>18187211</v>
      </c>
      <c r="AC50" s="362">
        <f>'Felhalm ktgv kiadások címr sz'!N39</f>
        <v>2690943</v>
      </c>
      <c r="AD50" s="71">
        <f>'Felhalm ktgv kiadások címr sz'!O39</f>
        <v>6065560</v>
      </c>
      <c r="AE50" s="71">
        <f>'Felhalm ktgv kiadások címr sz'!P39</f>
        <v>4475643</v>
      </c>
      <c r="AF50" s="362">
        <f aca="true" t="shared" si="14" ref="AF50:AH52">SUM(N50,Q50,T50,W50,Z50,AC50)</f>
        <v>791718689</v>
      </c>
      <c r="AG50" s="71">
        <f t="shared" si="14"/>
        <v>907181493</v>
      </c>
      <c r="AH50" s="71">
        <f t="shared" si="14"/>
        <v>336730737</v>
      </c>
      <c r="AI50" s="81"/>
    </row>
    <row r="51" spans="1:35" ht="11.25">
      <c r="A51" s="18"/>
      <c r="B51" s="16"/>
      <c r="C51" s="16"/>
      <c r="D51" s="16"/>
      <c r="E51" s="185" t="s">
        <v>23</v>
      </c>
      <c r="F51" s="16"/>
      <c r="G51" s="16"/>
      <c r="H51" s="16"/>
      <c r="I51" s="17"/>
      <c r="J51" s="17"/>
      <c r="K51" s="17" t="s">
        <v>67</v>
      </c>
      <c r="L51" s="17"/>
      <c r="M51" s="17" t="s">
        <v>68</v>
      </c>
      <c r="N51" s="362">
        <f>'Felhalm ktgv kiadások címr sz'!N10</f>
        <v>218072983</v>
      </c>
      <c r="O51" s="71">
        <f>'Felhalm ktgv kiadások címr sz'!O10</f>
        <v>248171078</v>
      </c>
      <c r="P51" s="71">
        <f>'Felhalm ktgv kiadások címr sz'!P10</f>
        <v>177046873</v>
      </c>
      <c r="Q51" s="362">
        <f>'Felhalm ktgv kiadások címr sz'!N16</f>
        <v>0</v>
      </c>
      <c r="R51" s="71">
        <f>'Felhalm ktgv kiadások címr sz'!O16</f>
        <v>0</v>
      </c>
      <c r="S51" s="71">
        <f>'Felhalm ktgv kiadások címr sz'!P16</f>
        <v>0</v>
      </c>
      <c r="T51" s="362">
        <f>'Felhalm ktgv kiadások címr sz'!N22</f>
        <v>0</v>
      </c>
      <c r="U51" s="71">
        <f>'Felhalm ktgv kiadások címr sz'!O22</f>
        <v>2910000</v>
      </c>
      <c r="V51" s="71">
        <f>'Felhalm ktgv kiadások címr sz'!P22</f>
        <v>250000</v>
      </c>
      <c r="W51" s="362">
        <f>'Felhalm ktgv kiadások címr sz'!N28</f>
        <v>0</v>
      </c>
      <c r="X51" s="71">
        <f>'Felhalm ktgv kiadások címr sz'!O28</f>
        <v>0</v>
      </c>
      <c r="Y51" s="71">
        <f>'Felhalm ktgv kiadások címr sz'!P28</f>
        <v>0</v>
      </c>
      <c r="Z51" s="362">
        <f>'Felhalm ktgv kiadások címr sz'!N34</f>
        <v>778629</v>
      </c>
      <c r="AA51" s="71">
        <f>'Felhalm ktgv kiadások címr sz'!O34</f>
        <v>613094</v>
      </c>
      <c r="AB51" s="71">
        <f>'Felhalm ktgv kiadások címr sz'!P34</f>
        <v>613094</v>
      </c>
      <c r="AC51" s="362">
        <f>'Felhalm ktgv kiadások címr sz'!N40</f>
        <v>1500000</v>
      </c>
      <c r="AD51" s="71">
        <f>'Felhalm ktgv kiadások címr sz'!O40</f>
        <v>2334000</v>
      </c>
      <c r="AE51" s="71">
        <f>'Felhalm ktgv kiadások címr sz'!P40</f>
        <v>0</v>
      </c>
      <c r="AF51" s="362">
        <f t="shared" si="14"/>
        <v>220351612</v>
      </c>
      <c r="AG51" s="71">
        <f t="shared" si="14"/>
        <v>254028172</v>
      </c>
      <c r="AH51" s="71">
        <f t="shared" si="14"/>
        <v>177909967</v>
      </c>
      <c r="AI51" s="81"/>
    </row>
    <row r="52" spans="1:35" ht="11.25">
      <c r="A52" s="186"/>
      <c r="B52" s="187"/>
      <c r="C52" s="187"/>
      <c r="D52" s="187"/>
      <c r="E52" s="185" t="s">
        <v>26</v>
      </c>
      <c r="F52" s="187"/>
      <c r="G52" s="187"/>
      <c r="H52" s="187"/>
      <c r="I52" s="272"/>
      <c r="J52" s="272"/>
      <c r="K52" s="272" t="s">
        <v>69</v>
      </c>
      <c r="L52" s="272"/>
      <c r="M52" s="272" t="s">
        <v>70</v>
      </c>
      <c r="N52" s="362">
        <f>'Felhalm ktgv kiadások címr sz'!N11</f>
        <v>0</v>
      </c>
      <c r="O52" s="71">
        <f>'Felhalm ktgv kiadások címr sz'!O11</f>
        <v>1300000</v>
      </c>
      <c r="P52" s="71">
        <f>'Felhalm ktgv kiadások címr sz'!P11</f>
        <v>1300000</v>
      </c>
      <c r="Q52" s="362">
        <f>'Felhalm ktgv kiadások címr sz'!N17</f>
        <v>0</v>
      </c>
      <c r="R52" s="71">
        <f>'Felhalm ktgv kiadások címr sz'!O17</f>
        <v>0</v>
      </c>
      <c r="S52" s="71">
        <f>'Felhalm ktgv kiadások címr sz'!P17</f>
        <v>0</v>
      </c>
      <c r="T52" s="362">
        <f>'Felhalm ktgv kiadások címr sz'!N23</f>
        <v>0</v>
      </c>
      <c r="U52" s="71">
        <f>'Felhalm ktgv kiadások címr sz'!O23</f>
        <v>0</v>
      </c>
      <c r="V52" s="71">
        <f>'Felhalm ktgv kiadások címr sz'!P23</f>
        <v>0</v>
      </c>
      <c r="W52" s="362">
        <f>'Felhalm ktgv kiadások címr sz'!N29</f>
        <v>0</v>
      </c>
      <c r="X52" s="71">
        <f>'Felhalm ktgv kiadások címr sz'!O29</f>
        <v>0</v>
      </c>
      <c r="Y52" s="71">
        <f>'Felhalm ktgv kiadások címr sz'!P29</f>
        <v>0</v>
      </c>
      <c r="Z52" s="362">
        <f>'Felhalm ktgv kiadások címr sz'!N35</f>
        <v>0</v>
      </c>
      <c r="AA52" s="71">
        <f>'Felhalm ktgv kiadások címr sz'!O35</f>
        <v>0</v>
      </c>
      <c r="AB52" s="71">
        <f>'Felhalm ktgv kiadások címr sz'!P35</f>
        <v>0</v>
      </c>
      <c r="AC52" s="362">
        <f>'Felhalm ktgv kiadások címr sz'!N41</f>
        <v>0</v>
      </c>
      <c r="AD52" s="71">
        <f>'Felhalm ktgv kiadások címr sz'!O41</f>
        <v>0</v>
      </c>
      <c r="AE52" s="71">
        <f>'Felhalm ktgv kiadások címr sz'!P41</f>
        <v>0</v>
      </c>
      <c r="AF52" s="362">
        <f t="shared" si="14"/>
        <v>0</v>
      </c>
      <c r="AG52" s="71">
        <f t="shared" si="14"/>
        <v>1300000</v>
      </c>
      <c r="AH52" s="71">
        <f t="shared" si="14"/>
        <v>1300000</v>
      </c>
      <c r="AI52" s="81"/>
    </row>
    <row r="53" spans="1:35" ht="11.25">
      <c r="A53" s="188" t="s">
        <v>19</v>
      </c>
      <c r="B53" s="188"/>
      <c r="C53" s="189"/>
      <c r="D53" s="188"/>
      <c r="E53" s="190"/>
      <c r="F53" s="189"/>
      <c r="G53" s="191"/>
      <c r="H53" s="189"/>
      <c r="I53" s="372"/>
      <c r="J53" s="373" t="s">
        <v>469</v>
      </c>
      <c r="K53" s="372"/>
      <c r="L53" s="192"/>
      <c r="M53" s="192"/>
      <c r="N53" s="374">
        <f aca="true" t="shared" si="15" ref="N53:AH53">SUM(N50:N52)</f>
        <v>1004320729</v>
      </c>
      <c r="O53" s="375">
        <f t="shared" si="15"/>
        <v>1121182621</v>
      </c>
      <c r="P53" s="375">
        <f t="shared" si="15"/>
        <v>488119207</v>
      </c>
      <c r="Q53" s="374">
        <f t="shared" si="15"/>
        <v>500000</v>
      </c>
      <c r="R53" s="375">
        <f t="shared" si="15"/>
        <v>7808000</v>
      </c>
      <c r="S53" s="375">
        <f t="shared" si="15"/>
        <v>3910039</v>
      </c>
      <c r="T53" s="374">
        <f t="shared" si="15"/>
        <v>500000</v>
      </c>
      <c r="U53" s="375">
        <f t="shared" si="15"/>
        <v>4140000</v>
      </c>
      <c r="V53" s="375">
        <f t="shared" si="15"/>
        <v>635510</v>
      </c>
      <c r="W53" s="374">
        <f t="shared" si="15"/>
        <v>0</v>
      </c>
      <c r="X53" s="375">
        <f t="shared" si="15"/>
        <v>0</v>
      </c>
      <c r="Y53" s="375">
        <f t="shared" si="15"/>
        <v>0</v>
      </c>
      <c r="Z53" s="374">
        <f t="shared" si="15"/>
        <v>2558629</v>
      </c>
      <c r="AA53" s="375">
        <f t="shared" si="15"/>
        <v>20979484</v>
      </c>
      <c r="AB53" s="375">
        <f t="shared" si="15"/>
        <v>18800305</v>
      </c>
      <c r="AC53" s="374">
        <f t="shared" si="15"/>
        <v>4190943</v>
      </c>
      <c r="AD53" s="375">
        <f t="shared" si="15"/>
        <v>8399560</v>
      </c>
      <c r="AE53" s="375">
        <f t="shared" si="15"/>
        <v>4475643</v>
      </c>
      <c r="AF53" s="374">
        <f t="shared" si="15"/>
        <v>1012070301</v>
      </c>
      <c r="AG53" s="375">
        <f t="shared" si="15"/>
        <v>1162509665</v>
      </c>
      <c r="AH53" s="375">
        <f t="shared" si="15"/>
        <v>515940704</v>
      </c>
      <c r="AI53" s="81"/>
    </row>
    <row r="54" spans="9:35" ht="11.25">
      <c r="I54" s="81"/>
      <c r="J54" s="81"/>
      <c r="K54" s="81"/>
      <c r="L54" s="81"/>
      <c r="M54" s="81"/>
      <c r="N54" s="361"/>
      <c r="O54" s="81"/>
      <c r="P54" s="81"/>
      <c r="Q54" s="361"/>
      <c r="R54" s="81"/>
      <c r="S54" s="81"/>
      <c r="T54" s="361"/>
      <c r="U54" s="81"/>
      <c r="V54" s="81"/>
      <c r="W54" s="361"/>
      <c r="X54" s="81"/>
      <c r="Y54" s="81"/>
      <c r="Z54" s="361"/>
      <c r="AA54" s="81"/>
      <c r="AB54" s="81"/>
      <c r="AC54" s="361"/>
      <c r="AD54" s="81"/>
      <c r="AE54" s="81"/>
      <c r="AF54" s="361"/>
      <c r="AG54" s="81"/>
      <c r="AH54" s="81"/>
      <c r="AI54" s="81"/>
    </row>
    <row r="55" spans="1:35" ht="11.25">
      <c r="A55" s="75"/>
      <c r="B55" s="75"/>
      <c r="C55" s="75"/>
      <c r="D55" s="75"/>
      <c r="E55" s="75"/>
      <c r="F55" s="75"/>
      <c r="G55" s="75" t="s">
        <v>86</v>
      </c>
      <c r="H55" s="75"/>
      <c r="I55" s="88"/>
      <c r="J55" s="88"/>
      <c r="K55" s="88"/>
      <c r="L55" s="88"/>
      <c r="M55" s="88"/>
      <c r="N55" s="363">
        <f aca="true" t="shared" si="16" ref="N55:AH55">N53+N47</f>
        <v>1932828851</v>
      </c>
      <c r="O55" s="89">
        <f t="shared" si="16"/>
        <v>2393170782</v>
      </c>
      <c r="P55" s="89">
        <f t="shared" si="16"/>
        <v>1076314469</v>
      </c>
      <c r="Q55" s="363">
        <f t="shared" si="16"/>
        <v>246735181</v>
      </c>
      <c r="R55" s="89">
        <f t="shared" si="16"/>
        <v>274782558</v>
      </c>
      <c r="S55" s="89">
        <f t="shared" si="16"/>
        <v>229836740</v>
      </c>
      <c r="T55" s="363">
        <f t="shared" si="16"/>
        <v>214967799</v>
      </c>
      <c r="U55" s="89">
        <f t="shared" si="16"/>
        <v>226599750</v>
      </c>
      <c r="V55" s="89">
        <f t="shared" si="16"/>
        <v>204460782</v>
      </c>
      <c r="W55" s="363">
        <f t="shared" si="16"/>
        <v>0</v>
      </c>
      <c r="X55" s="89">
        <f t="shared" si="16"/>
        <v>0</v>
      </c>
      <c r="Y55" s="89">
        <f t="shared" si="16"/>
        <v>0</v>
      </c>
      <c r="Z55" s="363">
        <f t="shared" si="16"/>
        <v>629113170</v>
      </c>
      <c r="AA55" s="89">
        <f t="shared" si="16"/>
        <v>704316846</v>
      </c>
      <c r="AB55" s="89">
        <f t="shared" si="16"/>
        <v>698103865</v>
      </c>
      <c r="AC55" s="363">
        <f t="shared" si="16"/>
        <v>107362322</v>
      </c>
      <c r="AD55" s="89">
        <f t="shared" si="16"/>
        <v>117330777</v>
      </c>
      <c r="AE55" s="89">
        <f t="shared" si="16"/>
        <v>101654135</v>
      </c>
      <c r="AF55" s="363">
        <f t="shared" si="16"/>
        <v>3131007323</v>
      </c>
      <c r="AG55" s="89">
        <f t="shared" si="16"/>
        <v>3716200713</v>
      </c>
      <c r="AH55" s="89">
        <f t="shared" si="16"/>
        <v>2310369991</v>
      </c>
      <c r="AI55" s="81"/>
    </row>
    <row r="56" spans="9:35" ht="11.25">
      <c r="I56" s="81"/>
      <c r="J56" s="81"/>
      <c r="K56" s="81"/>
      <c r="L56" s="81"/>
      <c r="M56" s="81"/>
      <c r="N56" s="362"/>
      <c r="O56" s="71"/>
      <c r="P56" s="71"/>
      <c r="Q56" s="362"/>
      <c r="R56" s="71"/>
      <c r="S56" s="71"/>
      <c r="T56" s="362"/>
      <c r="U56" s="71"/>
      <c r="V56" s="71"/>
      <c r="W56" s="362"/>
      <c r="X56" s="71"/>
      <c r="Y56" s="71"/>
      <c r="Z56" s="362"/>
      <c r="AA56" s="71"/>
      <c r="AB56" s="71"/>
      <c r="AC56" s="362"/>
      <c r="AD56" s="71"/>
      <c r="AE56" s="71"/>
      <c r="AF56" s="362"/>
      <c r="AG56" s="71"/>
      <c r="AH56" s="71"/>
      <c r="AI56" s="81"/>
    </row>
    <row r="57" spans="1:35" ht="11.25">
      <c r="A57" s="69"/>
      <c r="B57" s="69"/>
      <c r="C57" s="69"/>
      <c r="D57" s="69" t="s">
        <v>26</v>
      </c>
      <c r="E57" s="69"/>
      <c r="F57" s="69"/>
      <c r="G57" s="69"/>
      <c r="H57" s="69"/>
      <c r="I57" s="25" t="s">
        <v>88</v>
      </c>
      <c r="J57" s="25"/>
      <c r="K57" s="25"/>
      <c r="L57" s="25"/>
      <c r="M57" s="25"/>
      <c r="N57" s="366"/>
      <c r="O57" s="25"/>
      <c r="P57" s="25"/>
      <c r="Q57" s="366"/>
      <c r="R57" s="25"/>
      <c r="S57" s="25"/>
      <c r="T57" s="366"/>
      <c r="U57" s="25"/>
      <c r="V57" s="25"/>
      <c r="W57" s="366"/>
      <c r="X57" s="25"/>
      <c r="Y57" s="25"/>
      <c r="Z57" s="366"/>
      <c r="AA57" s="25"/>
      <c r="AB57" s="25"/>
      <c r="AC57" s="366"/>
      <c r="AD57" s="25"/>
      <c r="AE57" s="25"/>
      <c r="AF57" s="366"/>
      <c r="AG57" s="25"/>
      <c r="AH57" s="25"/>
      <c r="AI57" s="81"/>
    </row>
    <row r="58" spans="1:35" ht="11.25">
      <c r="A58" s="3"/>
      <c r="B58" s="3"/>
      <c r="C58" s="3"/>
      <c r="D58" s="3"/>
      <c r="E58" s="3" t="s">
        <v>19</v>
      </c>
      <c r="F58" s="3"/>
      <c r="G58" s="3"/>
      <c r="H58" s="3"/>
      <c r="I58" s="26"/>
      <c r="J58" s="26"/>
      <c r="K58" s="27" t="s">
        <v>89</v>
      </c>
      <c r="L58" s="26"/>
      <c r="M58" s="26" t="s">
        <v>90</v>
      </c>
      <c r="N58" s="362">
        <f aca="true" t="shared" si="17" ref="N58:AE58">SUM(N61:N66)</f>
        <v>865928362</v>
      </c>
      <c r="O58" s="452">
        <f t="shared" si="17"/>
        <v>909209779</v>
      </c>
      <c r="P58" s="452">
        <f t="shared" si="17"/>
        <v>1171670808</v>
      </c>
      <c r="Q58" s="362">
        <f t="shared" si="17"/>
        <v>0</v>
      </c>
      <c r="R58" s="452">
        <f t="shared" si="17"/>
        <v>0</v>
      </c>
      <c r="S58" s="452">
        <f t="shared" si="17"/>
        <v>0</v>
      </c>
      <c r="T58" s="362">
        <f t="shared" si="17"/>
        <v>0</v>
      </c>
      <c r="U58" s="452">
        <f t="shared" si="17"/>
        <v>0</v>
      </c>
      <c r="V58" s="452">
        <f t="shared" si="17"/>
        <v>0</v>
      </c>
      <c r="W58" s="362">
        <f t="shared" si="17"/>
        <v>0</v>
      </c>
      <c r="X58" s="452">
        <f t="shared" si="17"/>
        <v>0</v>
      </c>
      <c r="Y58" s="452">
        <f t="shared" si="17"/>
        <v>0</v>
      </c>
      <c r="Z58" s="362">
        <f t="shared" si="17"/>
        <v>0</v>
      </c>
      <c r="AA58" s="452">
        <f t="shared" si="17"/>
        <v>0</v>
      </c>
      <c r="AB58" s="452">
        <f t="shared" si="17"/>
        <v>0</v>
      </c>
      <c r="AC58" s="362">
        <f t="shared" si="17"/>
        <v>0</v>
      </c>
      <c r="AD58" s="452">
        <f t="shared" si="17"/>
        <v>0</v>
      </c>
      <c r="AE58" s="452">
        <f t="shared" si="17"/>
        <v>0</v>
      </c>
      <c r="AF58" s="362">
        <f aca="true" t="shared" si="18" ref="AF58:AH68">SUM(N58,Q58,T58,W58,Z58,AC58)</f>
        <v>865928362</v>
      </c>
      <c r="AG58" s="452">
        <f t="shared" si="18"/>
        <v>909209779</v>
      </c>
      <c r="AH58" s="452">
        <f t="shared" si="18"/>
        <v>1171670808</v>
      </c>
      <c r="AI58" s="81"/>
    </row>
    <row r="59" spans="1:35" ht="11.25">
      <c r="A59" s="3"/>
      <c r="B59" s="3"/>
      <c r="C59" s="3"/>
      <c r="D59" s="3"/>
      <c r="E59" s="3"/>
      <c r="F59" s="3" t="s">
        <v>19</v>
      </c>
      <c r="G59" s="3"/>
      <c r="H59" s="3"/>
      <c r="I59" s="26"/>
      <c r="J59" s="26"/>
      <c r="K59" s="27"/>
      <c r="L59" s="26" t="s">
        <v>91</v>
      </c>
      <c r="M59" s="28" t="s">
        <v>92</v>
      </c>
      <c r="N59" s="362">
        <f>IF($M59="","",IF(SUMIF('[1]Címrend ÖN'!$J:$J,$M59,'[1]Címrend ÖN'!S:S)=0,0,SUMIF('[1]Címrend ÖN'!$J:$J,$M59,'[1]Címrend ÖN'!S:S)))</f>
        <v>0</v>
      </c>
      <c r="O59" s="452">
        <f>IF($M59="","",IF(SUMIF('[1]Címrend ÖN'!$J:$J,$M59,'[1]Címrend ÖN'!T:T)=0,0,SUMIF('[1]Címrend ÖN'!$J:$J,$M59,'[1]Címrend ÖN'!T:T)))</f>
        <v>0</v>
      </c>
      <c r="P59" s="452">
        <f>IF($M59="","",IF(SUMIF('[1]Címrend ÖN'!$J:$J,$M59,'[1]Címrend ÖN'!U:U)=0,0,SUMIF('[1]Címrend ÖN'!$J:$J,$M59,'[1]Címrend ÖN'!U:U)))</f>
        <v>0</v>
      </c>
      <c r="Q59" s="362">
        <f>IF($M59="","",IF(SUMIF('[1]Címrend PH'!$J:$J,$M59,'[1]Címrend PH'!S:S)=0,0,SUMIF('[1]Címrend PH'!$J:$J,$M59,'[1]Címrend PH'!S:S)))</f>
        <v>0</v>
      </c>
      <c r="R59" s="452">
        <f>IF($M59="","",IF(SUMIF('[1]Címrend PH'!$J:$J,$M59,'[1]Címrend PH'!T:T)=0,0,SUMIF('[1]Címrend PH'!$J:$J,$M59,'[1]Címrend PH'!T:T)))</f>
        <v>0</v>
      </c>
      <c r="S59" s="452">
        <f>IF($M59="","",IF(SUMIF('[1]Címrend PH'!$J:$J,$M59,'[1]Címrend PH'!U:U)=0,0,SUMIF('[1]Címrend PH'!$J:$J,$M59,'[1]Címrend PH'!U:U)))</f>
        <v>0</v>
      </c>
      <c r="T59" s="362">
        <f>IF($M59="","",IF(SUMIF('[1]Címrend OV'!$J:$J,$M59,'[1]Címrend OV'!S:S)=0,0,SUMIF('[1]Címrend OV'!$J:$J,$M59,'[1]Címrend OV'!S:S)))</f>
        <v>0</v>
      </c>
      <c r="U59" s="452">
        <f>IF($M59="","",IF(SUMIF('[1]Címrend OV'!$J:$J,$M59,'[1]Címrend OV'!T:T)=0,0,SUMIF('[1]Címrend OV'!$J:$J,$M59,'[1]Címrend OV'!T:T)))</f>
        <v>0</v>
      </c>
      <c r="V59" s="452">
        <f>IF($M59="","",IF(SUMIF('[1]Címrend OV'!$J:$J,$M59,'[1]Címrend OV'!U:U)=0,0,SUMIF('[1]Címrend OV'!$J:$J,$M59,'[1]Címrend OV'!U:U)))</f>
        <v>0</v>
      </c>
      <c r="W59" s="362">
        <f>IF($M59="","",IF(SUMIF('[1]Címrend KÖ'!$J:$J,$M59,'[1]Címrend KÖ'!S:S)=0,0,SUMIF('[1]Címrend KÖ'!$J:$J,$M59,'[1]Címrend KÖ'!S:S)))</f>
        <v>0</v>
      </c>
      <c r="X59" s="452">
        <f>IF($M59="","",IF(SUMIF('[1]Címrend KÖ'!$J:$J,$M59,'[1]Címrend KÖ'!T:T)=0,0,SUMIF('[1]Címrend KÖ'!$J:$J,$M59,'[1]Címrend KÖ'!T:T)))</f>
        <v>0</v>
      </c>
      <c r="Y59" s="452">
        <f>IF($M59="","",IF(SUMIF('[1]Címrend KÖ'!$J:$J,$M59,'[1]Címrend KÖ'!U:U)=0,0,SUMIF('[1]Címrend KÖ'!$J:$J,$M59,'[1]Címrend KÖ'!U:U)))</f>
        <v>0</v>
      </c>
      <c r="Z59" s="362">
        <f>IF($M59="","",IF(SUMIF('[1]Címrend HU'!$J:$J,$M59,'[1]Címrend HU'!S:S)=0,0,SUMIF('[1]Címrend HU'!$J:$J,$M59,'[1]Címrend HU'!S:S)))</f>
        <v>0</v>
      </c>
      <c r="AA59" s="452">
        <f>IF($M59="","",IF(SUMIF('[1]Címrend HU'!$J:$J,$M59,'[1]Címrend HU'!T:T)=0,0,SUMIF('[1]Címrend HU'!$J:$J,$M59,'[1]Címrend HU'!T:T)))</f>
        <v>0</v>
      </c>
      <c r="AB59" s="452">
        <f>IF($M59="","",IF(SUMIF('[1]Címrend HU'!$J:$J,$M59,'[1]Címrend HU'!U:U)=0,0,SUMIF('[1]Címrend HU'!$J:$J,$M59,'[1]Címrend HU'!U:U)))</f>
        <v>0</v>
      </c>
      <c r="AC59" s="362">
        <f>IF($M59="","",IF(SUMIF('[1]Címrend OP'!$J:$J,$M59,'[1]Címrend OP'!S:S)=0,0,SUMIF('[1]Címrend OP'!$J:$J,$M59,'[1]Címrend OP'!S:S)))</f>
        <v>0</v>
      </c>
      <c r="AD59" s="452">
        <f>IF($M59="","",IF(SUMIF('[1]Címrend OP'!$J:$J,$M59,'[1]Címrend OP'!T:T)=0,0,SUMIF('[1]Címrend OP'!$J:$J,$M59,'[1]Címrend OP'!T:T)))</f>
        <v>0</v>
      </c>
      <c r="AE59" s="452">
        <f>IF($M59="","",IF(SUMIF('[1]Címrend OP'!$J:$J,$M59,'[1]Címrend OP'!U:U)=0,0,SUMIF('[1]Címrend OP'!$J:$J,$M59,'[1]Címrend OP'!U:U)))</f>
        <v>0</v>
      </c>
      <c r="AF59" s="362">
        <f t="shared" si="18"/>
        <v>0</v>
      </c>
      <c r="AG59" s="452">
        <f t="shared" si="18"/>
        <v>0</v>
      </c>
      <c r="AH59" s="452">
        <f t="shared" si="18"/>
        <v>0</v>
      </c>
      <c r="AI59" s="81"/>
    </row>
    <row r="60" spans="1:35" ht="11.25">
      <c r="A60" s="3"/>
      <c r="B60" s="3"/>
      <c r="C60" s="3"/>
      <c r="D60" s="3"/>
      <c r="E60" s="3"/>
      <c r="F60" s="3" t="s">
        <v>23</v>
      </c>
      <c r="G60" s="3"/>
      <c r="H60" s="3"/>
      <c r="I60" s="26"/>
      <c r="J60" s="26"/>
      <c r="K60" s="27"/>
      <c r="L60" s="26" t="s">
        <v>93</v>
      </c>
      <c r="M60" s="28" t="s">
        <v>94</v>
      </c>
      <c r="N60" s="362">
        <f>IF($M60="","",IF(SUMIF('[1]Címrend ÖN'!$J:$J,$M60,'[1]Címrend ÖN'!S:S)=0,0,SUMIF('[1]Címrend ÖN'!$J:$J,$M60,'[1]Címrend ÖN'!S:S)))</f>
        <v>0</v>
      </c>
      <c r="O60" s="452">
        <f>IF($M60="","",IF(SUMIF('[1]Címrend ÖN'!$J:$J,$M60,'[1]Címrend ÖN'!T:T)=0,0,SUMIF('[1]Címrend ÖN'!$J:$J,$M60,'[1]Címrend ÖN'!T:T)))</f>
        <v>0</v>
      </c>
      <c r="P60" s="452">
        <f>IF($M60="","",IF(SUMIF('[1]Címrend ÖN'!$J:$J,$M60,'[1]Címrend ÖN'!U:U)=0,0,SUMIF('[1]Címrend ÖN'!$J:$J,$M60,'[1]Címrend ÖN'!U:U)))</f>
        <v>0</v>
      </c>
      <c r="Q60" s="362">
        <f>IF($M60="","",IF(SUMIF('[1]Címrend PH'!$J:$J,$M60,'[1]Címrend PH'!S:S)=0,0,SUMIF('[1]Címrend PH'!$J:$J,$M60,'[1]Címrend PH'!S:S)))</f>
        <v>0</v>
      </c>
      <c r="R60" s="452">
        <f>IF($M60="","",IF(SUMIF('[1]Címrend PH'!$J:$J,$M60,'[1]Címrend PH'!T:T)=0,0,SUMIF('[1]Címrend PH'!$J:$J,$M60,'[1]Címrend PH'!T:T)))</f>
        <v>0</v>
      </c>
      <c r="S60" s="452">
        <f>IF($M60="","",IF(SUMIF('[1]Címrend PH'!$J:$J,$M60,'[1]Címrend PH'!U:U)=0,0,SUMIF('[1]Címrend PH'!$J:$J,$M60,'[1]Címrend PH'!U:U)))</f>
        <v>0</v>
      </c>
      <c r="T60" s="362">
        <f>IF($M60="","",IF(SUMIF('[1]Címrend OV'!$J:$J,$M60,'[1]Címrend OV'!S:S)=0,0,SUMIF('[1]Címrend OV'!$J:$J,$M60,'[1]Címrend OV'!S:S)))</f>
        <v>0</v>
      </c>
      <c r="U60" s="452">
        <f>IF($M60="","",IF(SUMIF('[1]Címrend OV'!$J:$J,$M60,'[1]Címrend OV'!T:T)=0,0,SUMIF('[1]Címrend OV'!$J:$J,$M60,'[1]Címrend OV'!T:T)))</f>
        <v>0</v>
      </c>
      <c r="V60" s="452">
        <f>IF($M60="","",IF(SUMIF('[1]Címrend OV'!$J:$J,$M60,'[1]Címrend OV'!U:U)=0,0,SUMIF('[1]Címrend OV'!$J:$J,$M60,'[1]Címrend OV'!U:U)))</f>
        <v>0</v>
      </c>
      <c r="W60" s="362">
        <f>IF($M60="","",IF(SUMIF('[1]Címrend KÖ'!$J:$J,$M60,'[1]Címrend KÖ'!S:S)=0,0,SUMIF('[1]Címrend KÖ'!$J:$J,$M60,'[1]Címrend KÖ'!S:S)))</f>
        <v>0</v>
      </c>
      <c r="X60" s="452">
        <f>IF($M60="","",IF(SUMIF('[1]Címrend KÖ'!$J:$J,$M60,'[1]Címrend KÖ'!T:T)=0,0,SUMIF('[1]Címrend KÖ'!$J:$J,$M60,'[1]Címrend KÖ'!T:T)))</f>
        <v>0</v>
      </c>
      <c r="Y60" s="452">
        <f>IF($M60="","",IF(SUMIF('[1]Címrend KÖ'!$J:$J,$M60,'[1]Címrend KÖ'!U:U)=0,0,SUMIF('[1]Címrend KÖ'!$J:$J,$M60,'[1]Címrend KÖ'!U:U)))</f>
        <v>0</v>
      </c>
      <c r="Z60" s="362">
        <f>IF($M60="","",IF(SUMIF('[1]Címrend HU'!$J:$J,$M60,'[1]Címrend HU'!S:S)=0,0,SUMIF('[1]Címrend HU'!$J:$J,$M60,'[1]Címrend HU'!S:S)))</f>
        <v>0</v>
      </c>
      <c r="AA60" s="452">
        <f>IF($M60="","",IF(SUMIF('[1]Címrend HU'!$J:$J,$M60,'[1]Címrend HU'!T:T)=0,0,SUMIF('[1]Címrend HU'!$J:$J,$M60,'[1]Címrend HU'!T:T)))</f>
        <v>0</v>
      </c>
      <c r="AB60" s="452">
        <f>IF($M60="","",IF(SUMIF('[1]Címrend HU'!$J:$J,$M60,'[1]Címrend HU'!U:U)=0,0,SUMIF('[1]Címrend HU'!$J:$J,$M60,'[1]Címrend HU'!U:U)))</f>
        <v>0</v>
      </c>
      <c r="AC60" s="362">
        <f>IF($M60="","",IF(SUMIF('[1]Címrend OP'!$J:$J,$M60,'[1]Címrend OP'!S:S)=0,0,SUMIF('[1]Címrend OP'!$J:$J,$M60,'[1]Címrend OP'!S:S)))</f>
        <v>0</v>
      </c>
      <c r="AD60" s="452">
        <f>IF($M60="","",IF(SUMIF('[1]Címrend OP'!$J:$J,$M60,'[1]Címrend OP'!T:T)=0,0,SUMIF('[1]Címrend OP'!$J:$J,$M60,'[1]Címrend OP'!T:T)))</f>
        <v>0</v>
      </c>
      <c r="AE60" s="452">
        <f>IF($M60="","",IF(SUMIF('[1]Címrend OP'!$J:$J,$M60,'[1]Címrend OP'!U:U)=0,0,SUMIF('[1]Címrend OP'!$J:$J,$M60,'[1]Címrend OP'!U:U)))</f>
        <v>0</v>
      </c>
      <c r="AF60" s="362">
        <f t="shared" si="18"/>
        <v>0</v>
      </c>
      <c r="AG60" s="452">
        <f t="shared" si="18"/>
        <v>0</v>
      </c>
      <c r="AH60" s="452">
        <f t="shared" si="18"/>
        <v>0</v>
      </c>
      <c r="AI60" s="81"/>
    </row>
    <row r="61" spans="1:35" ht="11.25">
      <c r="A61" s="3"/>
      <c r="B61" s="3"/>
      <c r="C61" s="3"/>
      <c r="D61" s="3"/>
      <c r="E61" s="3"/>
      <c r="F61" s="3" t="s">
        <v>26</v>
      </c>
      <c r="G61" s="3"/>
      <c r="H61" s="3"/>
      <c r="I61" s="26"/>
      <c r="J61" s="26"/>
      <c r="K61" s="27"/>
      <c r="L61" s="29" t="s">
        <v>95</v>
      </c>
      <c r="M61" s="28" t="s">
        <v>96</v>
      </c>
      <c r="N61" s="362">
        <f>IF($M61="","",IF(SUMIF('[1]Címrend ÖN'!$J:$J,$M61,'[1]Címrend ÖN'!S:S)=0,0,SUMIF('[1]Címrend ÖN'!$J:$J,$M61,'[1]Címrend ÖN'!S:S)))</f>
        <v>0</v>
      </c>
      <c r="O61" s="452">
        <f>IF($M61="","",IF(SUMIF('[1]Címrend ÖN'!$J:$J,$M61,'[1]Címrend ÖN'!T:T)=0,0,SUMIF('[1]Címrend ÖN'!$J:$J,$M61,'[1]Címrend ÖN'!T:T)))</f>
        <v>0</v>
      </c>
      <c r="P61" s="452">
        <f>IF($M61="","",IF(SUMIF('[1]Címrend ÖN'!$J:$J,$M61,'[1]Címrend ÖN'!U:U)=0,0,SUMIF('[1]Címrend ÖN'!$J:$J,$M61,'[1]Címrend ÖN'!U:U)))</f>
        <v>0</v>
      </c>
      <c r="Q61" s="362">
        <f>IF($M61="","",IF(SUMIF('[1]Címrend PH'!$J:$J,$M61,'[1]Címrend PH'!S:S)=0,0,SUMIF('[1]Címrend PH'!$J:$J,$M61,'[1]Címrend PH'!S:S)))</f>
        <v>0</v>
      </c>
      <c r="R61" s="452">
        <f>IF($M61="","",IF(SUMIF('[1]Címrend PH'!$J:$J,$M61,'[1]Címrend PH'!T:T)=0,0,SUMIF('[1]Címrend PH'!$J:$J,$M61,'[1]Címrend PH'!T:T)))</f>
        <v>0</v>
      </c>
      <c r="S61" s="452">
        <f>IF($M61="","",IF(SUMIF('[1]Címrend PH'!$J:$J,$M61,'[1]Címrend PH'!U:U)=0,0,SUMIF('[1]Címrend PH'!$J:$J,$M61,'[1]Címrend PH'!U:U)))</f>
        <v>0</v>
      </c>
      <c r="T61" s="362">
        <f>IF($M61="","",IF(SUMIF('[1]Címrend OV'!$J:$J,$M61,'[1]Címrend OV'!S:S)=0,0,SUMIF('[1]Címrend OV'!$J:$J,$M61,'[1]Címrend OV'!S:S)))</f>
        <v>0</v>
      </c>
      <c r="U61" s="452">
        <f>IF($M61="","",IF(SUMIF('[1]Címrend OV'!$J:$J,$M61,'[1]Címrend OV'!T:T)=0,0,SUMIF('[1]Címrend OV'!$J:$J,$M61,'[1]Címrend OV'!T:T)))</f>
        <v>0</v>
      </c>
      <c r="V61" s="452">
        <f>IF($M61="","",IF(SUMIF('[1]Címrend OV'!$J:$J,$M61,'[1]Címrend OV'!U:U)=0,0,SUMIF('[1]Címrend OV'!$J:$J,$M61,'[1]Címrend OV'!U:U)))</f>
        <v>0</v>
      </c>
      <c r="W61" s="362">
        <f>IF($M61="","",IF(SUMIF('[1]Címrend KÖ'!$J:$J,$M61,'[1]Címrend KÖ'!S:S)=0,0,SUMIF('[1]Címrend KÖ'!$J:$J,$M61,'[1]Címrend KÖ'!S:S)))</f>
        <v>0</v>
      </c>
      <c r="X61" s="452">
        <f>IF($M61="","",IF(SUMIF('[1]Címrend KÖ'!$J:$J,$M61,'[1]Címrend KÖ'!T:T)=0,0,SUMIF('[1]Címrend KÖ'!$J:$J,$M61,'[1]Címrend KÖ'!T:T)))</f>
        <v>0</v>
      </c>
      <c r="Y61" s="452">
        <f>IF($M61="","",IF(SUMIF('[1]Címrend KÖ'!$J:$J,$M61,'[1]Címrend KÖ'!U:U)=0,0,SUMIF('[1]Címrend KÖ'!$J:$J,$M61,'[1]Címrend KÖ'!U:U)))</f>
        <v>0</v>
      </c>
      <c r="Z61" s="362">
        <f>IF($M61="","",IF(SUMIF('[1]Címrend HU'!$J:$J,$M61,'[1]Címrend HU'!S:S)=0,0,SUMIF('[1]Címrend HU'!$J:$J,$M61,'[1]Címrend HU'!S:S)))</f>
        <v>0</v>
      </c>
      <c r="AA61" s="452">
        <f>IF($M61="","",IF(SUMIF('[1]Címrend HU'!$J:$J,$M61,'[1]Címrend HU'!T:T)=0,0,SUMIF('[1]Címrend HU'!$J:$J,$M61,'[1]Címrend HU'!T:T)))</f>
        <v>0</v>
      </c>
      <c r="AB61" s="452">
        <f>IF($M61="","",IF(SUMIF('[1]Címrend HU'!$J:$J,$M61,'[1]Címrend HU'!U:U)=0,0,SUMIF('[1]Címrend HU'!$J:$J,$M61,'[1]Címrend HU'!U:U)))</f>
        <v>0</v>
      </c>
      <c r="AC61" s="362">
        <f>IF($M61="","",IF(SUMIF('[1]Címrend OP'!$J:$J,$M61,'[1]Címrend OP'!S:S)=0,0,SUMIF('[1]Címrend OP'!$J:$J,$M61,'[1]Címrend OP'!S:S)))</f>
        <v>0</v>
      </c>
      <c r="AD61" s="452">
        <f>IF($M61="","",IF(SUMIF('[1]Címrend OP'!$J:$J,$M61,'[1]Címrend OP'!T:T)=0,0,SUMIF('[1]Címrend OP'!$J:$J,$M61,'[1]Címrend OP'!T:T)))</f>
        <v>0</v>
      </c>
      <c r="AE61" s="452">
        <f>IF($M61="","",IF(SUMIF('[1]Címrend OP'!$J:$J,$M61,'[1]Címrend OP'!U:U)=0,0,SUMIF('[1]Címrend OP'!$J:$J,$M61,'[1]Címrend OP'!U:U)))</f>
        <v>0</v>
      </c>
      <c r="AF61" s="362">
        <f t="shared" si="18"/>
        <v>0</v>
      </c>
      <c r="AG61" s="452">
        <f t="shared" si="18"/>
        <v>0</v>
      </c>
      <c r="AH61" s="452">
        <f t="shared" si="18"/>
        <v>0</v>
      </c>
      <c r="AI61" s="81"/>
    </row>
    <row r="62" spans="1:35" ht="11.25">
      <c r="A62" s="3"/>
      <c r="B62" s="3"/>
      <c r="C62" s="3"/>
      <c r="D62" s="3"/>
      <c r="E62" s="3"/>
      <c r="F62" s="3" t="s">
        <v>30</v>
      </c>
      <c r="G62" s="3"/>
      <c r="H62" s="3"/>
      <c r="I62" s="26"/>
      <c r="J62" s="26"/>
      <c r="K62" s="27"/>
      <c r="L62" s="29" t="s">
        <v>97</v>
      </c>
      <c r="M62" s="28" t="s">
        <v>98</v>
      </c>
      <c r="N62" s="362">
        <f>IF($M62="","",IF(SUMIF('[1]Címrend ÖN'!$J:$J,$M62,'[1]Címrend ÖN'!S:S)=0,0,SUMIF('[1]Címrend ÖN'!$J:$J,$M62,'[1]Címrend ÖN'!S:S)))</f>
        <v>26865392</v>
      </c>
      <c r="O62" s="452">
        <f>IF($M62="","",IF(SUMIF('[1]Címrend ÖN'!$J:$J,$M62,'[1]Címrend ÖN'!T:T)=0,0,SUMIF('[1]Címrend ÖN'!$J:$J,$M62,'[1]Címrend ÖN'!T:T)))</f>
        <v>26865392</v>
      </c>
      <c r="P62" s="452">
        <v>26865392</v>
      </c>
      <c r="Q62" s="362">
        <f>IF($M62="","",IF(SUMIF('[1]Címrend PH'!$J:$J,$M62,'[1]Címrend PH'!S:S)=0,0,SUMIF('[1]Címrend PH'!$J:$J,$M62,'[1]Címrend PH'!S:S)))</f>
        <v>0</v>
      </c>
      <c r="R62" s="452">
        <f>IF($M62="","",IF(SUMIF('[1]Címrend PH'!$J:$J,$M62,'[1]Címrend PH'!T:T)=0,0,SUMIF('[1]Címrend PH'!$J:$J,$M62,'[1]Címrend PH'!T:T)))</f>
        <v>0</v>
      </c>
      <c r="S62" s="452">
        <f>IF($M62="","",IF(SUMIF('[1]Címrend PH'!$J:$J,$M62,'[1]Címrend PH'!U:U)=0,0,SUMIF('[1]Címrend PH'!$J:$J,$M62,'[1]Címrend PH'!U:U)))</f>
        <v>0</v>
      </c>
      <c r="T62" s="362">
        <f>IF($M62="","",IF(SUMIF('[1]Címrend OV'!$J:$J,$M62,'[1]Címrend OV'!S:S)=0,0,SUMIF('[1]Címrend OV'!$J:$J,$M62,'[1]Címrend OV'!S:S)))</f>
        <v>0</v>
      </c>
      <c r="U62" s="452">
        <f>IF($M62="","",IF(SUMIF('[1]Címrend OV'!$J:$J,$M62,'[1]Címrend OV'!T:T)=0,0,SUMIF('[1]Címrend OV'!$J:$J,$M62,'[1]Címrend OV'!T:T)))</f>
        <v>0</v>
      </c>
      <c r="V62" s="452">
        <f>IF($M62="","",IF(SUMIF('[1]Címrend OV'!$J:$J,$M62,'[1]Címrend OV'!U:U)=0,0,SUMIF('[1]Címrend OV'!$J:$J,$M62,'[1]Címrend OV'!U:U)))</f>
        <v>0</v>
      </c>
      <c r="W62" s="362">
        <f>IF($M62="","",IF(SUMIF('[1]Címrend KÖ'!$J:$J,$M62,'[1]Címrend KÖ'!S:S)=0,0,SUMIF('[1]Címrend KÖ'!$J:$J,$M62,'[1]Címrend KÖ'!S:S)))</f>
        <v>0</v>
      </c>
      <c r="X62" s="452">
        <f>IF($M62="","",IF(SUMIF('[1]Címrend KÖ'!$J:$J,$M62,'[1]Címrend KÖ'!T:T)=0,0,SUMIF('[1]Címrend KÖ'!$J:$J,$M62,'[1]Címrend KÖ'!T:T)))</f>
        <v>0</v>
      </c>
      <c r="Y62" s="452">
        <f>IF($M62="","",IF(SUMIF('[1]Címrend KÖ'!$J:$J,$M62,'[1]Címrend KÖ'!U:U)=0,0,SUMIF('[1]Címrend KÖ'!$J:$J,$M62,'[1]Címrend KÖ'!U:U)))</f>
        <v>0</v>
      </c>
      <c r="Z62" s="362">
        <f>IF($M62="","",IF(SUMIF('[1]Címrend HU'!$J:$J,$M62,'[1]Címrend HU'!S:S)=0,0,SUMIF('[1]Címrend HU'!$J:$J,$M62,'[1]Címrend HU'!S:S)))</f>
        <v>0</v>
      </c>
      <c r="AA62" s="452">
        <f>IF($M62="","",IF(SUMIF('[1]Címrend HU'!$J:$J,$M62,'[1]Címrend HU'!T:T)=0,0,SUMIF('[1]Címrend HU'!$J:$J,$M62,'[1]Címrend HU'!T:T)))</f>
        <v>0</v>
      </c>
      <c r="AB62" s="452">
        <f>IF($M62="","",IF(SUMIF('[1]Címrend HU'!$J:$J,$M62,'[1]Címrend HU'!U:U)=0,0,SUMIF('[1]Címrend HU'!$J:$J,$M62,'[1]Címrend HU'!U:U)))</f>
        <v>0</v>
      </c>
      <c r="AC62" s="362">
        <f>IF($M62="","",IF(SUMIF('[1]Címrend OP'!$J:$J,$M62,'[1]Címrend OP'!S:S)=0,0,SUMIF('[1]Címrend OP'!$J:$J,$M62,'[1]Címrend OP'!S:S)))</f>
        <v>0</v>
      </c>
      <c r="AD62" s="452">
        <f>IF($M62="","",IF(SUMIF('[1]Címrend OP'!$J:$J,$M62,'[1]Címrend OP'!T:T)=0,0,SUMIF('[1]Címrend OP'!$J:$J,$M62,'[1]Címrend OP'!T:T)))</f>
        <v>0</v>
      </c>
      <c r="AE62" s="452">
        <f>IF($M62="","",IF(SUMIF('[1]Címrend OP'!$J:$J,$M62,'[1]Címrend OP'!U:U)=0,0,SUMIF('[1]Címrend OP'!$J:$J,$M62,'[1]Címrend OP'!U:U)))</f>
        <v>0</v>
      </c>
      <c r="AF62" s="362">
        <f t="shared" si="18"/>
        <v>26865392</v>
      </c>
      <c r="AG62" s="452">
        <f t="shared" si="18"/>
        <v>26865392</v>
      </c>
      <c r="AH62" s="452">
        <f t="shared" si="18"/>
        <v>26865392</v>
      </c>
      <c r="AI62" s="81"/>
    </row>
    <row r="63" spans="1:35" ht="11.25">
      <c r="A63" s="3"/>
      <c r="B63" s="3"/>
      <c r="C63" s="3"/>
      <c r="D63" s="3"/>
      <c r="E63" s="3"/>
      <c r="F63" s="3" t="s">
        <v>33</v>
      </c>
      <c r="G63" s="3"/>
      <c r="H63" s="3"/>
      <c r="I63" s="26"/>
      <c r="J63" s="26"/>
      <c r="K63" s="27"/>
      <c r="L63" s="29" t="s">
        <v>99</v>
      </c>
      <c r="M63" s="28" t="s">
        <v>100</v>
      </c>
      <c r="N63" s="362">
        <f>IF($M63="","",IF(SUMIF('[1]Címrend ÖN'!$J:$J,$M63,'[1]Címrend ÖN'!S:S)=0,0,SUMIF('[1]Címrend ÖN'!$J:$J,$M63,'[1]Címrend ÖN'!S:S)))</f>
        <v>839062970</v>
      </c>
      <c r="O63" s="452">
        <f>IF($M63="","",IF(SUMIF('[1]Címrend ÖN'!$J:$J,$M63,'[1]Címrend ÖN'!T:T)=0,0,SUMIF('[1]Címrend ÖN'!$J:$J,$M63,'[1]Címrend ÖN'!T:T)))</f>
        <v>882344387</v>
      </c>
      <c r="P63" s="452">
        <v>829330858</v>
      </c>
      <c r="Q63" s="362">
        <f>IF($M63="","",IF(SUMIF('[1]Címrend PH'!$J:$J,$M63,'[1]Címrend PH'!S:S)=0,0,SUMIF('[1]Címrend PH'!$J:$J,$M63,'[1]Címrend PH'!S:S)))</f>
        <v>0</v>
      </c>
      <c r="R63" s="452">
        <f>IF($M63="","",IF(SUMIF('[1]Címrend PH'!$J:$J,$M63,'[1]Címrend PH'!T:T)=0,0,SUMIF('[1]Címrend PH'!$J:$J,$M63,'[1]Címrend PH'!T:T)))</f>
        <v>0</v>
      </c>
      <c r="S63" s="452">
        <f>IF($M63="","",IF(SUMIF('[1]Címrend PH'!$J:$J,$M63,'[1]Címrend PH'!U:U)=0,0,SUMIF('[1]Címrend PH'!$J:$J,$M63,'[1]Címrend PH'!U:U)))</f>
        <v>0</v>
      </c>
      <c r="T63" s="362">
        <f>IF($M63="","",IF(SUMIF('[1]Címrend OV'!$J:$J,$M63,'[1]Címrend OV'!S:S)=0,0,SUMIF('[1]Címrend OV'!$J:$J,$M63,'[1]Címrend OV'!S:S)))</f>
        <v>0</v>
      </c>
      <c r="U63" s="452">
        <f>IF($M63="","",IF(SUMIF('[1]Címrend OV'!$J:$J,$M63,'[1]Címrend OV'!T:T)=0,0,SUMIF('[1]Címrend OV'!$J:$J,$M63,'[1]Címrend OV'!T:T)))</f>
        <v>0</v>
      </c>
      <c r="V63" s="452">
        <f>IF($M63="","",IF(SUMIF('[1]Címrend OV'!$J:$J,$M63,'[1]Címrend OV'!U:U)=0,0,SUMIF('[1]Címrend OV'!$J:$J,$M63,'[1]Címrend OV'!U:U)))</f>
        <v>0</v>
      </c>
      <c r="W63" s="362">
        <f>IF($M63="","",IF(SUMIF('[1]Címrend KÖ'!$J:$J,$M63,'[1]Címrend KÖ'!S:S)=0,0,SUMIF('[1]Címrend KÖ'!$J:$J,$M63,'[1]Címrend KÖ'!S:S)))</f>
        <v>0</v>
      </c>
      <c r="X63" s="452">
        <f>IF($M63="","",IF(SUMIF('[1]Címrend KÖ'!$J:$J,$M63,'[1]Címrend KÖ'!T:T)=0,0,SUMIF('[1]Címrend KÖ'!$J:$J,$M63,'[1]Címrend KÖ'!T:T)))</f>
        <v>0</v>
      </c>
      <c r="Y63" s="452">
        <f>IF($M63="","",IF(SUMIF('[1]Címrend KÖ'!$J:$J,$M63,'[1]Címrend KÖ'!U:U)=0,0,SUMIF('[1]Címrend KÖ'!$J:$J,$M63,'[1]Címrend KÖ'!U:U)))</f>
        <v>0</v>
      </c>
      <c r="Z63" s="362">
        <f>IF($M63="","",IF(SUMIF('[1]Címrend HU'!$J:$J,$M63,'[1]Címrend HU'!S:S)=0,0,SUMIF('[1]Címrend HU'!$J:$J,$M63,'[1]Címrend HU'!S:S)))</f>
        <v>0</v>
      </c>
      <c r="AA63" s="452">
        <f>IF($M63="","",IF(SUMIF('[1]Címrend HU'!$J:$J,$M63,'[1]Címrend HU'!T:T)=0,0,SUMIF('[1]Címrend HU'!$J:$J,$M63,'[1]Címrend HU'!T:T)))</f>
        <v>0</v>
      </c>
      <c r="AB63" s="452">
        <f>IF($M63="","",IF(SUMIF('[1]Címrend HU'!$J:$J,$M63,'[1]Címrend HU'!U:U)=0,0,SUMIF('[1]Címrend HU'!$J:$J,$M63,'[1]Címrend HU'!U:U)))</f>
        <v>0</v>
      </c>
      <c r="AC63" s="362">
        <f>IF($M63="","",IF(SUMIF('[1]Címrend OP'!$J:$J,$M63,'[1]Címrend OP'!S:S)=0,0,SUMIF('[1]Címrend OP'!$J:$J,$M63,'[1]Címrend OP'!S:S)))</f>
        <v>0</v>
      </c>
      <c r="AD63" s="452">
        <f>IF($M63="","",IF(SUMIF('[1]Címrend OP'!$J:$J,$M63,'[1]Címrend OP'!T:T)=0,0,SUMIF('[1]Címrend OP'!$J:$J,$M63,'[1]Címrend OP'!T:T)))</f>
        <v>0</v>
      </c>
      <c r="AE63" s="452">
        <f>IF($M63="","",IF(SUMIF('[1]Címrend OP'!$J:$J,$M63,'[1]Címrend OP'!U:U)=0,0,SUMIF('[1]Címrend OP'!$J:$J,$M63,'[1]Címrend OP'!U:U)))</f>
        <v>0</v>
      </c>
      <c r="AF63" s="362">
        <f t="shared" si="18"/>
        <v>839062970</v>
      </c>
      <c r="AG63" s="452">
        <f t="shared" si="18"/>
        <v>882344387</v>
      </c>
      <c r="AH63" s="452">
        <f t="shared" si="18"/>
        <v>829330858</v>
      </c>
      <c r="AI63" s="71">
        <f>AH28-AH63</f>
        <v>0</v>
      </c>
    </row>
    <row r="64" spans="1:35" ht="11.25">
      <c r="A64" s="3"/>
      <c r="B64" s="3"/>
      <c r="C64" s="3"/>
      <c r="D64" s="3"/>
      <c r="E64" s="3"/>
      <c r="F64" s="3" t="s">
        <v>43</v>
      </c>
      <c r="G64" s="3"/>
      <c r="H64" s="3"/>
      <c r="I64" s="26"/>
      <c r="J64" s="26"/>
      <c r="K64" s="27"/>
      <c r="L64" s="29" t="s">
        <v>528</v>
      </c>
      <c r="M64" s="28" t="s">
        <v>101</v>
      </c>
      <c r="N64" s="362">
        <f>IF($M64="","",IF(SUMIF('[1]Címrend ÖN'!$J:$J,$M64,'[1]Címrend ÖN'!S:S)=0,0,SUMIF('[1]Címrend ÖN'!$J:$J,$M64,'[1]Címrend ÖN'!S:S)))</f>
        <v>0</v>
      </c>
      <c r="O64" s="452">
        <f>IF($M64="","",IF(SUMIF('[1]Címrend ÖN'!$J:$J,$M64,'[1]Címrend ÖN'!T:T)=0,0,SUMIF('[1]Címrend ÖN'!$J:$J,$M64,'[1]Címrend ÖN'!T:T)))</f>
        <v>0</v>
      </c>
      <c r="P64" s="452">
        <v>315474558</v>
      </c>
      <c r="Q64" s="362">
        <f>IF($M64="","",IF(SUMIF('[1]Címrend PH'!$J:$J,$M64,'[1]Címrend PH'!S:S)=0,0,SUMIF('[1]Címrend PH'!$J:$J,$M64,'[1]Címrend PH'!S:S)))</f>
        <v>0</v>
      </c>
      <c r="R64" s="452">
        <f>IF($M64="","",IF(SUMIF('[1]Címrend PH'!$J:$J,$M64,'[1]Címrend PH'!T:T)=0,0,SUMIF('[1]Címrend PH'!$J:$J,$M64,'[1]Címrend PH'!T:T)))</f>
        <v>0</v>
      </c>
      <c r="S64" s="452">
        <f>IF($M64="","",IF(SUMIF('[1]Címrend PH'!$J:$J,$M64,'[1]Címrend PH'!U:U)=0,0,SUMIF('[1]Címrend PH'!$J:$J,$M64,'[1]Címrend PH'!U:U)))</f>
        <v>0</v>
      </c>
      <c r="T64" s="362">
        <f>IF($M64="","",IF(SUMIF('[1]Címrend OV'!$J:$J,$M64,'[1]Címrend OV'!S:S)=0,0,SUMIF('[1]Címrend OV'!$J:$J,$M64,'[1]Címrend OV'!S:S)))</f>
        <v>0</v>
      </c>
      <c r="U64" s="452">
        <f>IF($M64="","",IF(SUMIF('[1]Címrend OV'!$J:$J,$M64,'[1]Címrend OV'!T:T)=0,0,SUMIF('[1]Címrend OV'!$J:$J,$M64,'[1]Címrend OV'!T:T)))</f>
        <v>0</v>
      </c>
      <c r="V64" s="452">
        <f>IF($M64="","",IF(SUMIF('[1]Címrend OV'!$J:$J,$M64,'[1]Címrend OV'!U:U)=0,0,SUMIF('[1]Címrend OV'!$J:$J,$M64,'[1]Címrend OV'!U:U)))</f>
        <v>0</v>
      </c>
      <c r="W64" s="362">
        <f>IF($M64="","",IF(SUMIF('[1]Címrend KÖ'!$J:$J,$M64,'[1]Címrend KÖ'!S:S)=0,0,SUMIF('[1]Címrend KÖ'!$J:$J,$M64,'[1]Címrend KÖ'!S:S)))</f>
        <v>0</v>
      </c>
      <c r="X64" s="452">
        <f>IF($M64="","",IF(SUMIF('[1]Címrend KÖ'!$J:$J,$M64,'[1]Címrend KÖ'!T:T)=0,0,SUMIF('[1]Címrend KÖ'!$J:$J,$M64,'[1]Címrend KÖ'!T:T)))</f>
        <v>0</v>
      </c>
      <c r="Y64" s="452">
        <f>IF($M64="","",IF(SUMIF('[1]Címrend KÖ'!$J:$J,$M64,'[1]Címrend KÖ'!U:U)=0,0,SUMIF('[1]Címrend KÖ'!$J:$J,$M64,'[1]Címrend KÖ'!U:U)))</f>
        <v>0</v>
      </c>
      <c r="Z64" s="362">
        <f>IF($M64="","",IF(SUMIF('[1]Címrend HU'!$J:$J,$M64,'[1]Címrend HU'!S:S)=0,0,SUMIF('[1]Címrend HU'!$J:$J,$M64,'[1]Címrend HU'!S:S)))</f>
        <v>0</v>
      </c>
      <c r="AA64" s="452">
        <f>IF($M64="","",IF(SUMIF('[1]Címrend HU'!$J:$J,$M64,'[1]Címrend HU'!T:T)=0,0,SUMIF('[1]Címrend HU'!$J:$J,$M64,'[1]Címrend HU'!T:T)))</f>
        <v>0</v>
      </c>
      <c r="AB64" s="452">
        <f>IF($M64="","",IF(SUMIF('[1]Címrend HU'!$J:$J,$M64,'[1]Címrend HU'!U:U)=0,0,SUMIF('[1]Címrend HU'!$J:$J,$M64,'[1]Címrend HU'!U:U)))</f>
        <v>0</v>
      </c>
      <c r="AC64" s="362">
        <f>IF($M64="","",IF(SUMIF('[1]Címrend OP'!$J:$J,$M64,'[1]Címrend OP'!S:S)=0,0,SUMIF('[1]Címrend OP'!$J:$J,$M64,'[1]Címrend OP'!S:S)))</f>
        <v>0</v>
      </c>
      <c r="AD64" s="452">
        <f>IF($M64="","",IF(SUMIF('[1]Címrend OP'!$J:$J,$M64,'[1]Címrend OP'!T:T)=0,0,SUMIF('[1]Címrend OP'!$J:$J,$M64,'[1]Címrend OP'!T:T)))</f>
        <v>0</v>
      </c>
      <c r="AE64" s="452">
        <f>IF($M64="","",IF(SUMIF('[1]Címrend OP'!$J:$J,$M64,'[1]Címrend OP'!U:U)=0,0,SUMIF('[1]Címrend OP'!$J:$J,$M64,'[1]Címrend OP'!U:U)))</f>
        <v>0</v>
      </c>
      <c r="AF64" s="362">
        <f t="shared" si="18"/>
        <v>0</v>
      </c>
      <c r="AG64" s="452">
        <f t="shared" si="18"/>
        <v>0</v>
      </c>
      <c r="AH64" s="452">
        <f t="shared" si="18"/>
        <v>315474558</v>
      </c>
      <c r="AI64" s="81"/>
    </row>
    <row r="65" spans="1:35" ht="11.25">
      <c r="A65" s="3"/>
      <c r="B65" s="3"/>
      <c r="C65" s="3"/>
      <c r="D65" s="3"/>
      <c r="E65" s="3"/>
      <c r="F65" s="3" t="s">
        <v>46</v>
      </c>
      <c r="G65" s="3"/>
      <c r="H65" s="3"/>
      <c r="I65" s="26"/>
      <c r="J65" s="26"/>
      <c r="K65" s="27"/>
      <c r="L65" s="29" t="s">
        <v>102</v>
      </c>
      <c r="M65" s="28" t="s">
        <v>103</v>
      </c>
      <c r="N65" s="362">
        <f>IF($M65="","",IF(SUMIF('[1]Címrend ÖN'!$J:$J,$M65,'[1]Címrend ÖN'!S:S)=0,0,SUMIF('[1]Címrend ÖN'!$J:$J,$M65,'[1]Címrend ÖN'!S:S)))</f>
        <v>0</v>
      </c>
      <c r="O65" s="452">
        <f>IF($M65="","",IF(SUMIF('[1]Címrend ÖN'!$J:$J,$M65,'[1]Címrend ÖN'!T:T)=0,0,SUMIF('[1]Címrend ÖN'!$J:$J,$M65,'[1]Címrend ÖN'!T:T)))</f>
        <v>0</v>
      </c>
      <c r="P65" s="452">
        <f>IF($M65="","",IF(SUMIF('[1]Címrend ÖN'!$J:$J,$M65,'[1]Címrend ÖN'!U:U)=0,0,SUMIF('[1]Címrend ÖN'!$J:$J,$M65,'[1]Címrend ÖN'!U:U)))</f>
        <v>0</v>
      </c>
      <c r="Q65" s="362">
        <f>IF($M65="","",IF(SUMIF('[1]Címrend PH'!$J:$J,$M65,'[1]Címrend PH'!S:S)=0,0,SUMIF('[1]Címrend PH'!$J:$J,$M65,'[1]Címrend PH'!S:S)))</f>
        <v>0</v>
      </c>
      <c r="R65" s="452">
        <f>IF($M65="","",IF(SUMIF('[1]Címrend PH'!$J:$J,$M65,'[1]Címrend PH'!T:T)=0,0,SUMIF('[1]Címrend PH'!$J:$J,$M65,'[1]Címrend PH'!T:T)))</f>
        <v>0</v>
      </c>
      <c r="S65" s="452">
        <f>IF($M65="","",IF(SUMIF('[1]Címrend PH'!$J:$J,$M65,'[1]Címrend PH'!U:U)=0,0,SUMIF('[1]Címrend PH'!$J:$J,$M65,'[1]Címrend PH'!U:U)))</f>
        <v>0</v>
      </c>
      <c r="T65" s="362">
        <f>IF($M65="","",IF(SUMIF('[1]Címrend OV'!$J:$J,$M65,'[1]Címrend OV'!S:S)=0,0,SUMIF('[1]Címrend OV'!$J:$J,$M65,'[1]Címrend OV'!S:S)))</f>
        <v>0</v>
      </c>
      <c r="U65" s="452">
        <f>IF($M65="","",IF(SUMIF('[1]Címrend OV'!$J:$J,$M65,'[1]Címrend OV'!T:T)=0,0,SUMIF('[1]Címrend OV'!$J:$J,$M65,'[1]Címrend OV'!T:T)))</f>
        <v>0</v>
      </c>
      <c r="V65" s="452">
        <f>IF($M65="","",IF(SUMIF('[1]Címrend OV'!$J:$J,$M65,'[1]Címrend OV'!U:U)=0,0,SUMIF('[1]Címrend OV'!$J:$J,$M65,'[1]Címrend OV'!U:U)))</f>
        <v>0</v>
      </c>
      <c r="W65" s="362">
        <f>IF($M65="","",IF(SUMIF('[1]Címrend KÖ'!$J:$J,$M65,'[1]Címrend KÖ'!S:S)=0,0,SUMIF('[1]Címrend KÖ'!$J:$J,$M65,'[1]Címrend KÖ'!S:S)))</f>
        <v>0</v>
      </c>
      <c r="X65" s="452">
        <f>IF($M65="","",IF(SUMIF('[1]Címrend KÖ'!$J:$J,$M65,'[1]Címrend KÖ'!T:T)=0,0,SUMIF('[1]Címrend KÖ'!$J:$J,$M65,'[1]Címrend KÖ'!T:T)))</f>
        <v>0</v>
      </c>
      <c r="Y65" s="452">
        <f>IF($M65="","",IF(SUMIF('[1]Címrend KÖ'!$J:$J,$M65,'[1]Címrend KÖ'!U:U)=0,0,SUMIF('[1]Címrend KÖ'!$J:$J,$M65,'[1]Címrend KÖ'!U:U)))</f>
        <v>0</v>
      </c>
      <c r="Z65" s="362">
        <f>IF($M65="","",IF(SUMIF('[1]Címrend HU'!$J:$J,$M65,'[1]Címrend HU'!S:S)=0,0,SUMIF('[1]Címrend HU'!$J:$J,$M65,'[1]Címrend HU'!S:S)))</f>
        <v>0</v>
      </c>
      <c r="AA65" s="452">
        <f>IF($M65="","",IF(SUMIF('[1]Címrend HU'!$J:$J,$M65,'[1]Címrend HU'!T:T)=0,0,SUMIF('[1]Címrend HU'!$J:$J,$M65,'[1]Címrend HU'!T:T)))</f>
        <v>0</v>
      </c>
      <c r="AB65" s="452">
        <f>IF($M65="","",IF(SUMIF('[1]Címrend HU'!$J:$J,$M65,'[1]Címrend HU'!U:U)=0,0,SUMIF('[1]Címrend HU'!$J:$J,$M65,'[1]Címrend HU'!U:U)))</f>
        <v>0</v>
      </c>
      <c r="AC65" s="362">
        <f>IF($M65="","",IF(SUMIF('[1]Címrend OP'!$J:$J,$M65,'[1]Címrend OP'!S:S)=0,0,SUMIF('[1]Címrend OP'!$J:$J,$M65,'[1]Címrend OP'!S:S)))</f>
        <v>0</v>
      </c>
      <c r="AD65" s="452">
        <f>IF($M65="","",IF(SUMIF('[1]Címrend OP'!$J:$J,$M65,'[1]Címrend OP'!T:T)=0,0,SUMIF('[1]Címrend OP'!$J:$J,$M65,'[1]Címrend OP'!T:T)))</f>
        <v>0</v>
      </c>
      <c r="AE65" s="452">
        <f>IF($M65="","",IF(SUMIF('[1]Címrend OP'!$J:$J,$M65,'[1]Címrend OP'!U:U)=0,0,SUMIF('[1]Címrend OP'!$J:$J,$M65,'[1]Címrend OP'!U:U)))</f>
        <v>0</v>
      </c>
      <c r="AF65" s="362">
        <f t="shared" si="18"/>
        <v>0</v>
      </c>
      <c r="AG65" s="452">
        <f t="shared" si="18"/>
        <v>0</v>
      </c>
      <c r="AH65" s="452">
        <f t="shared" si="18"/>
        <v>0</v>
      </c>
      <c r="AI65" s="81"/>
    </row>
    <row r="66" spans="1:35" ht="11.25">
      <c r="A66" s="3"/>
      <c r="B66" s="3"/>
      <c r="C66" s="3"/>
      <c r="D66" s="3"/>
      <c r="E66" s="3"/>
      <c r="F66" s="3" t="s">
        <v>49</v>
      </c>
      <c r="G66" s="3"/>
      <c r="H66" s="3"/>
      <c r="I66" s="26"/>
      <c r="J66" s="26"/>
      <c r="K66" s="27"/>
      <c r="L66" s="29" t="s">
        <v>104</v>
      </c>
      <c r="M66" s="28" t="s">
        <v>105</v>
      </c>
      <c r="N66" s="362">
        <f>IF($M66="","",IF(SUMIF('[1]Címrend ÖN'!$J:$J,$M66,'[1]Címrend ÖN'!S:S)=0,0,SUMIF('[1]Címrend ÖN'!$J:$J,$M66,'[1]Címrend ÖN'!S:S)))</f>
        <v>0</v>
      </c>
      <c r="O66" s="452">
        <f>IF($M66="","",IF(SUMIF('[1]Címrend ÖN'!$J:$J,$M66,'[1]Címrend ÖN'!T:T)=0,0,SUMIF('[1]Címrend ÖN'!$J:$J,$M66,'[1]Címrend ÖN'!T:T)))</f>
        <v>0</v>
      </c>
      <c r="P66" s="452">
        <f>IF($M66="","",IF(SUMIF('[1]Címrend ÖN'!$J:$J,$M66,'[1]Címrend ÖN'!U:U)=0,0,SUMIF('[1]Címrend ÖN'!$J:$J,$M66,'[1]Címrend ÖN'!U:U)))</f>
        <v>0</v>
      </c>
      <c r="Q66" s="362">
        <f>IF($M66="","",IF(SUMIF('[1]Címrend PH'!$J:$J,$M66,'[1]Címrend PH'!S:S)=0,0,SUMIF('[1]Címrend PH'!$J:$J,$M66,'[1]Címrend PH'!S:S)))</f>
        <v>0</v>
      </c>
      <c r="R66" s="452">
        <f>IF($M66="","",IF(SUMIF('[1]Címrend PH'!$J:$J,$M66,'[1]Címrend PH'!T:T)=0,0,SUMIF('[1]Címrend PH'!$J:$J,$M66,'[1]Címrend PH'!T:T)))</f>
        <v>0</v>
      </c>
      <c r="S66" s="452">
        <f>IF($M66="","",IF(SUMIF('[1]Címrend PH'!$J:$J,$M66,'[1]Címrend PH'!U:U)=0,0,SUMIF('[1]Címrend PH'!$J:$J,$M66,'[1]Címrend PH'!U:U)))</f>
        <v>0</v>
      </c>
      <c r="T66" s="362">
        <f>IF($M66="","",IF(SUMIF('[1]Címrend OV'!$J:$J,$M66,'[1]Címrend OV'!S:S)=0,0,SUMIF('[1]Címrend OV'!$J:$J,$M66,'[1]Címrend OV'!S:S)))</f>
        <v>0</v>
      </c>
      <c r="U66" s="452">
        <f>IF($M66="","",IF(SUMIF('[1]Címrend OV'!$J:$J,$M66,'[1]Címrend OV'!T:T)=0,0,SUMIF('[1]Címrend OV'!$J:$J,$M66,'[1]Címrend OV'!T:T)))</f>
        <v>0</v>
      </c>
      <c r="V66" s="452">
        <f>IF($M66="","",IF(SUMIF('[1]Címrend OV'!$J:$J,$M66,'[1]Címrend OV'!U:U)=0,0,SUMIF('[1]Címrend OV'!$J:$J,$M66,'[1]Címrend OV'!U:U)))</f>
        <v>0</v>
      </c>
      <c r="W66" s="362">
        <f>IF($M66="","",IF(SUMIF('[1]Címrend KÖ'!$J:$J,$M66,'[1]Címrend KÖ'!S:S)=0,0,SUMIF('[1]Címrend KÖ'!$J:$J,$M66,'[1]Címrend KÖ'!S:S)))</f>
        <v>0</v>
      </c>
      <c r="X66" s="452">
        <f>IF($M66="","",IF(SUMIF('[1]Címrend KÖ'!$J:$J,$M66,'[1]Címrend KÖ'!T:T)=0,0,SUMIF('[1]Címrend KÖ'!$J:$J,$M66,'[1]Címrend KÖ'!T:T)))</f>
        <v>0</v>
      </c>
      <c r="Y66" s="452">
        <f>IF($M66="","",IF(SUMIF('[1]Címrend KÖ'!$J:$J,$M66,'[1]Címrend KÖ'!U:U)=0,0,SUMIF('[1]Címrend KÖ'!$J:$J,$M66,'[1]Címrend KÖ'!U:U)))</f>
        <v>0</v>
      </c>
      <c r="Z66" s="362">
        <f>IF($M66="","",IF(SUMIF('[1]Címrend HU'!$J:$J,$M66,'[1]Címrend HU'!S:S)=0,0,SUMIF('[1]Címrend HU'!$J:$J,$M66,'[1]Címrend HU'!S:S)))</f>
        <v>0</v>
      </c>
      <c r="AA66" s="452">
        <f>IF($M66="","",IF(SUMIF('[1]Címrend HU'!$J:$J,$M66,'[1]Címrend HU'!T:T)=0,0,SUMIF('[1]Címrend HU'!$J:$J,$M66,'[1]Címrend HU'!T:T)))</f>
        <v>0</v>
      </c>
      <c r="AB66" s="452">
        <f>IF($M66="","",IF(SUMIF('[1]Címrend HU'!$J:$J,$M66,'[1]Címrend HU'!U:U)=0,0,SUMIF('[1]Címrend HU'!$J:$J,$M66,'[1]Címrend HU'!U:U)))</f>
        <v>0</v>
      </c>
      <c r="AC66" s="362">
        <f>IF($M66="","",IF(SUMIF('[1]Címrend OP'!$J:$J,$M66,'[1]Címrend OP'!S:S)=0,0,SUMIF('[1]Címrend OP'!$J:$J,$M66,'[1]Címrend OP'!S:S)))</f>
        <v>0</v>
      </c>
      <c r="AD66" s="452">
        <f>IF($M66="","",IF(SUMIF('[1]Címrend OP'!$J:$J,$M66,'[1]Címrend OP'!T:T)=0,0,SUMIF('[1]Címrend OP'!$J:$J,$M66,'[1]Címrend OP'!T:T)))</f>
        <v>0</v>
      </c>
      <c r="AE66" s="452">
        <f>IF($M66="","",IF(SUMIF('[1]Címrend OP'!$J:$J,$M66,'[1]Címrend OP'!U:U)=0,0,SUMIF('[1]Címrend OP'!$J:$J,$M66,'[1]Címrend OP'!U:U)))</f>
        <v>0</v>
      </c>
      <c r="AF66" s="362">
        <f t="shared" si="18"/>
        <v>0</v>
      </c>
      <c r="AG66" s="452">
        <f t="shared" si="18"/>
        <v>0</v>
      </c>
      <c r="AH66" s="452">
        <f t="shared" si="18"/>
        <v>0</v>
      </c>
      <c r="AI66" s="81"/>
    </row>
    <row r="67" spans="5:35" ht="11.25">
      <c r="E67" s="67" t="s">
        <v>23</v>
      </c>
      <c r="I67" s="81"/>
      <c r="J67" s="81"/>
      <c r="K67" s="81" t="s">
        <v>106</v>
      </c>
      <c r="L67" s="81"/>
      <c r="M67" s="26" t="s">
        <v>107</v>
      </c>
      <c r="N67" s="362">
        <f>IF($M67="","",IF(SUMIF('[1]Címrend ÖN'!$G:$G,$M67,'[1]Címrend ÖN'!S:S)=0,0,SUMIF('[1]Címrend ÖN'!$G:$G,$M67,'[1]Címrend ÖN'!S:S)))</f>
        <v>0</v>
      </c>
      <c r="O67" s="71">
        <f>IF($M67="","",IF(SUMIF('[1]Címrend ÖN'!$G:$G,$M67,'[1]Címrend ÖN'!T:T)=0,0,SUMIF('[1]Címrend ÖN'!$G:$G,$M67,'[1]Címrend ÖN'!T:T)))</f>
        <v>0</v>
      </c>
      <c r="P67" s="71">
        <f>IF($M67="","",IF(SUMIF('[1]Címrend ÖN'!$G:$G,$M67,'[1]Címrend ÖN'!U:U)=0,0,SUMIF('[1]Címrend ÖN'!$G:$G,$M67,'[1]Címrend ÖN'!U:U)))</f>
        <v>0</v>
      </c>
      <c r="Q67" s="362">
        <f>IF($M67="","",IF(SUMIF('[1]Címrend PH'!$G:$G,$M67,'[1]Címrend PH'!S:S)=0,0,SUMIF('[1]Címrend PH'!$G:$G,$M67,'[1]Címrend PH'!S:S)))</f>
        <v>0</v>
      </c>
      <c r="R67" s="71">
        <f>IF($M67="","",IF(SUMIF('[1]Címrend PH'!$G:$G,$M67,'[1]Címrend PH'!T:T)=0,0,SUMIF('[1]Címrend PH'!$G:$G,$M67,'[1]Címrend PH'!T:T)))</f>
        <v>0</v>
      </c>
      <c r="S67" s="71">
        <f>IF($M67="","",IF(SUMIF('[1]Címrend PH'!$G:$G,$M67,'[1]Címrend PH'!U:U)=0,0,SUMIF('[1]Címrend PH'!$G:$G,$M67,'[1]Címrend PH'!U:U)))</f>
        <v>0</v>
      </c>
      <c r="T67" s="362">
        <f>IF($M67="","",IF(SUMIF('[1]Címrend OV'!$G:$G,$M67,'[1]Címrend OV'!S:S)=0,0,SUMIF('[1]Címrend OV'!$G:$G,$M67,'[1]Címrend OV'!S:S)))</f>
        <v>0</v>
      </c>
      <c r="U67" s="71">
        <f>IF($M67="","",IF(SUMIF('[1]Címrend OV'!$G:$G,$M67,'[1]Címrend OV'!T:T)=0,0,SUMIF('[1]Címrend OV'!$G:$G,$M67,'[1]Címrend OV'!T:T)))</f>
        <v>0</v>
      </c>
      <c r="V67" s="71">
        <f>IF($M67="","",IF(SUMIF('[1]Címrend OV'!$G:$G,$M67,'[1]Címrend OV'!U:U)=0,0,SUMIF('[1]Címrend OV'!$G:$G,$M67,'[1]Címrend OV'!U:U)))</f>
        <v>0</v>
      </c>
      <c r="W67" s="362">
        <f>IF($M67="","",IF(SUMIF('[1]Címrend KÖ'!$G:$G,$M67,'[1]Címrend KÖ'!S:S)=0,0,SUMIF('[1]Címrend KÖ'!$G:$G,$M67,'[1]Címrend KÖ'!S:S)))</f>
        <v>0</v>
      </c>
      <c r="X67" s="71">
        <f>IF($M67="","",IF(SUMIF('[1]Címrend KÖ'!$G:$G,$M67,'[1]Címrend KÖ'!T:T)=0,0,SUMIF('[1]Címrend KÖ'!$G:$G,$M67,'[1]Címrend KÖ'!T:T)))</f>
        <v>0</v>
      </c>
      <c r="Y67" s="71">
        <f>IF($M67="","",IF(SUMIF('[1]Címrend KÖ'!$G:$G,$M67,'[1]Címrend KÖ'!U:U)=0,0,SUMIF('[1]Címrend KÖ'!$G:$G,$M67,'[1]Címrend KÖ'!U:U)))</f>
        <v>0</v>
      </c>
      <c r="Z67" s="362">
        <f>IF($M67="","",IF(SUMIF('[1]Címrend HU'!$G:$G,$M67,'[1]Címrend HU'!S:S)=0,0,SUMIF('[1]Címrend HU'!$G:$G,$M67,'[1]Címrend HU'!S:S)))</f>
        <v>0</v>
      </c>
      <c r="AA67" s="71">
        <f>IF($M67="","",IF(SUMIF('[1]Címrend HU'!$G:$G,$M67,'[1]Címrend HU'!T:T)=0,0,SUMIF('[1]Címrend HU'!$G:$G,$M67,'[1]Címrend HU'!T:T)))</f>
        <v>0</v>
      </c>
      <c r="AB67" s="71">
        <f>IF($M67="","",IF(SUMIF('[1]Címrend HU'!$G:$G,$M67,'[1]Címrend HU'!U:U)=0,0,SUMIF('[1]Címrend HU'!$G:$G,$M67,'[1]Címrend HU'!U:U)))</f>
        <v>0</v>
      </c>
      <c r="AC67" s="362">
        <f>IF($M67="","",IF(SUMIF('[1]Címrend OP'!$G:$G,$M67,'[1]Címrend OP'!S:S)=0,0,SUMIF('[1]Címrend OP'!$G:$G,$M67,'[1]Címrend OP'!S:S)))</f>
        <v>0</v>
      </c>
      <c r="AD67" s="71">
        <f>IF($M67="","",IF(SUMIF('[1]Címrend OP'!$G:$G,$M67,'[1]Címrend OP'!T:T)=0,0,SUMIF('[1]Címrend OP'!$G:$G,$M67,'[1]Címrend OP'!T:T)))</f>
        <v>0</v>
      </c>
      <c r="AE67" s="71">
        <f>IF($M67="","",IF(SUMIF('[1]Címrend OP'!$G:$G,$M67,'[1]Címrend OP'!U:U)=0,0,SUMIF('[1]Címrend OP'!$G:$G,$M67,'[1]Címrend OP'!U:U)))</f>
        <v>0</v>
      </c>
      <c r="AF67" s="362">
        <f t="shared" si="18"/>
        <v>0</v>
      </c>
      <c r="AG67" s="71">
        <f t="shared" si="18"/>
        <v>0</v>
      </c>
      <c r="AH67" s="71">
        <f t="shared" si="18"/>
        <v>0</v>
      </c>
      <c r="AI67" s="81"/>
    </row>
    <row r="68" spans="5:35" ht="11.25">
      <c r="E68" s="67" t="s">
        <v>26</v>
      </c>
      <c r="I68" s="81"/>
      <c r="J68" s="81"/>
      <c r="K68" s="81" t="s">
        <v>108</v>
      </c>
      <c r="L68" s="81"/>
      <c r="M68" s="26" t="s">
        <v>109</v>
      </c>
      <c r="N68" s="362">
        <f>IF($M68="","",IF(SUMIF('[1]Címrend ÖN'!$G:$G,$M68,'[1]Címrend ÖN'!S:S)=0,0,SUMIF('[1]Címrend ÖN'!$G:$G,$M68,'[1]Címrend ÖN'!S:S)))</f>
        <v>0</v>
      </c>
      <c r="O68" s="71">
        <f>IF($M68="","",IF(SUMIF('[1]Címrend ÖN'!$G:$G,$M68,'[1]Címrend ÖN'!T:T)=0,0,SUMIF('[1]Címrend ÖN'!$G:$G,$M68,'[1]Címrend ÖN'!T:T)))</f>
        <v>0</v>
      </c>
      <c r="P68" s="71">
        <f>IF($M68="","",IF(SUMIF('[1]Címrend ÖN'!$G:$G,$M68,'[1]Címrend ÖN'!U:U)=0,0,SUMIF('[1]Címrend ÖN'!$G:$G,$M68,'[1]Címrend ÖN'!U:U)))</f>
        <v>0</v>
      </c>
      <c r="Q68" s="362">
        <f>IF($M68="","",IF(SUMIF('[1]Címrend PH'!$G:$G,$M68,'[1]Címrend PH'!S:S)=0,0,SUMIF('[1]Címrend PH'!$G:$G,$M68,'[1]Címrend PH'!S:S)))</f>
        <v>0</v>
      </c>
      <c r="R68" s="71">
        <f>IF($M68="","",IF(SUMIF('[1]Címrend PH'!$G:$G,$M68,'[1]Címrend PH'!T:T)=0,0,SUMIF('[1]Címrend PH'!$G:$G,$M68,'[1]Címrend PH'!T:T)))</f>
        <v>0</v>
      </c>
      <c r="S68" s="71">
        <f>IF($M68="","",IF(SUMIF('[1]Címrend PH'!$G:$G,$M68,'[1]Címrend PH'!U:U)=0,0,SUMIF('[1]Címrend PH'!$G:$G,$M68,'[1]Címrend PH'!U:U)))</f>
        <v>0</v>
      </c>
      <c r="T68" s="362">
        <f>IF($M68="","",IF(SUMIF('[1]Címrend OV'!$G:$G,$M68,'[1]Címrend OV'!S:S)=0,0,SUMIF('[1]Címrend OV'!$G:$G,$M68,'[1]Címrend OV'!S:S)))</f>
        <v>0</v>
      </c>
      <c r="U68" s="71">
        <f>IF($M68="","",IF(SUMIF('[1]Címrend OV'!$G:$G,$M68,'[1]Címrend OV'!T:T)=0,0,SUMIF('[1]Címrend OV'!$G:$G,$M68,'[1]Címrend OV'!T:T)))</f>
        <v>0</v>
      </c>
      <c r="V68" s="71">
        <f>IF($M68="","",IF(SUMIF('[1]Címrend OV'!$G:$G,$M68,'[1]Címrend OV'!U:U)=0,0,SUMIF('[1]Címrend OV'!$G:$G,$M68,'[1]Címrend OV'!U:U)))</f>
        <v>0</v>
      </c>
      <c r="W68" s="362">
        <f>IF($M68="","",IF(SUMIF('[1]Címrend KÖ'!$G:$G,$M68,'[1]Címrend KÖ'!S:S)=0,0,SUMIF('[1]Címrend KÖ'!$G:$G,$M68,'[1]Címrend KÖ'!S:S)))</f>
        <v>0</v>
      </c>
      <c r="X68" s="71">
        <f>IF($M68="","",IF(SUMIF('[1]Címrend KÖ'!$G:$G,$M68,'[1]Címrend KÖ'!T:T)=0,0,SUMIF('[1]Címrend KÖ'!$G:$G,$M68,'[1]Címrend KÖ'!T:T)))</f>
        <v>0</v>
      </c>
      <c r="Y68" s="71">
        <f>IF($M68="","",IF(SUMIF('[1]Címrend KÖ'!$G:$G,$M68,'[1]Címrend KÖ'!U:U)=0,0,SUMIF('[1]Címrend KÖ'!$G:$G,$M68,'[1]Címrend KÖ'!U:U)))</f>
        <v>0</v>
      </c>
      <c r="Z68" s="362">
        <f>IF($M68="","",IF(SUMIF('[1]Címrend HU'!$G:$G,$M68,'[1]Címrend HU'!S:S)=0,0,SUMIF('[1]Címrend HU'!$G:$G,$M68,'[1]Címrend HU'!S:S)))</f>
        <v>0</v>
      </c>
      <c r="AA68" s="71">
        <f>IF($M68="","",IF(SUMIF('[1]Címrend HU'!$G:$G,$M68,'[1]Címrend HU'!T:T)=0,0,SUMIF('[1]Címrend HU'!$G:$G,$M68,'[1]Címrend HU'!T:T)))</f>
        <v>0</v>
      </c>
      <c r="AB68" s="71">
        <f>IF($M68="","",IF(SUMIF('[1]Címrend HU'!$G:$G,$M68,'[1]Címrend HU'!U:U)=0,0,SUMIF('[1]Címrend HU'!$G:$G,$M68,'[1]Címrend HU'!U:U)))</f>
        <v>0</v>
      </c>
      <c r="AC68" s="362">
        <f>IF($M68="","",IF(SUMIF('[1]Címrend OP'!$G:$G,$M68,'[1]Címrend OP'!S:S)=0,0,SUMIF('[1]Címrend OP'!$G:$G,$M68,'[1]Címrend OP'!S:S)))</f>
        <v>0</v>
      </c>
      <c r="AD68" s="71">
        <f>IF($M68="","",IF(SUMIF('[1]Címrend OP'!$G:$G,$M68,'[1]Címrend OP'!T:T)=0,0,SUMIF('[1]Címrend OP'!$G:$G,$M68,'[1]Címrend OP'!T:T)))</f>
        <v>0</v>
      </c>
      <c r="AE68" s="71">
        <f>IF($M68="","",IF(SUMIF('[1]Címrend OP'!$G:$G,$M68,'[1]Címrend OP'!U:U)=0,0,SUMIF('[1]Címrend OP'!$G:$G,$M68,'[1]Címrend OP'!U:U)))</f>
        <v>0</v>
      </c>
      <c r="AF68" s="362">
        <f t="shared" si="18"/>
        <v>0</v>
      </c>
      <c r="AG68" s="71">
        <f t="shared" si="18"/>
        <v>0</v>
      </c>
      <c r="AH68" s="71">
        <f t="shared" si="18"/>
        <v>0</v>
      </c>
      <c r="AI68" s="81"/>
    </row>
    <row r="69" spans="1:35" ht="11.25">
      <c r="A69" s="75" t="s">
        <v>19</v>
      </c>
      <c r="B69" s="75"/>
      <c r="C69" s="75"/>
      <c r="D69" s="75"/>
      <c r="E69" s="75"/>
      <c r="F69" s="75"/>
      <c r="G69" s="75" t="s">
        <v>110</v>
      </c>
      <c r="H69" s="75"/>
      <c r="I69" s="88"/>
      <c r="J69" s="88"/>
      <c r="K69" s="88"/>
      <c r="L69" s="88"/>
      <c r="M69" s="88" t="s">
        <v>111</v>
      </c>
      <c r="N69" s="363">
        <f aca="true" t="shared" si="19" ref="N69:AH69">SUM(N68,N67,N58)</f>
        <v>865928362</v>
      </c>
      <c r="O69" s="89">
        <f t="shared" si="19"/>
        <v>909209779</v>
      </c>
      <c r="P69" s="89">
        <f t="shared" si="19"/>
        <v>1171670808</v>
      </c>
      <c r="Q69" s="363">
        <f t="shared" si="19"/>
        <v>0</v>
      </c>
      <c r="R69" s="89">
        <f t="shared" si="19"/>
        <v>0</v>
      </c>
      <c r="S69" s="89">
        <f t="shared" si="19"/>
        <v>0</v>
      </c>
      <c r="T69" s="363">
        <f t="shared" si="19"/>
        <v>0</v>
      </c>
      <c r="U69" s="89">
        <f t="shared" si="19"/>
        <v>0</v>
      </c>
      <c r="V69" s="89">
        <f t="shared" si="19"/>
        <v>0</v>
      </c>
      <c r="W69" s="363">
        <f t="shared" si="19"/>
        <v>0</v>
      </c>
      <c r="X69" s="89">
        <f t="shared" si="19"/>
        <v>0</v>
      </c>
      <c r="Y69" s="89">
        <f t="shared" si="19"/>
        <v>0</v>
      </c>
      <c r="Z69" s="363">
        <f t="shared" si="19"/>
        <v>0</v>
      </c>
      <c r="AA69" s="89">
        <f t="shared" si="19"/>
        <v>0</v>
      </c>
      <c r="AB69" s="89">
        <f t="shared" si="19"/>
        <v>0</v>
      </c>
      <c r="AC69" s="363">
        <f t="shared" si="19"/>
        <v>0</v>
      </c>
      <c r="AD69" s="89">
        <f t="shared" si="19"/>
        <v>0</v>
      </c>
      <c r="AE69" s="89">
        <f t="shared" si="19"/>
        <v>0</v>
      </c>
      <c r="AF69" s="363">
        <f t="shared" si="19"/>
        <v>865928362</v>
      </c>
      <c r="AG69" s="89">
        <f t="shared" si="19"/>
        <v>909209779</v>
      </c>
      <c r="AH69" s="89">
        <f t="shared" si="19"/>
        <v>1171670808</v>
      </c>
      <c r="AI69" s="81"/>
    </row>
    <row r="70" spans="9:35" ht="11.25">
      <c r="I70" s="81"/>
      <c r="J70" s="81"/>
      <c r="K70" s="81"/>
      <c r="L70" s="81"/>
      <c r="M70" s="81"/>
      <c r="N70" s="362"/>
      <c r="O70" s="71"/>
      <c r="P70" s="71"/>
      <c r="Q70" s="362"/>
      <c r="R70" s="71"/>
      <c r="S70" s="71"/>
      <c r="T70" s="362"/>
      <c r="U70" s="71"/>
      <c r="V70" s="71"/>
      <c r="W70" s="362"/>
      <c r="X70" s="71"/>
      <c r="Y70" s="71"/>
      <c r="Z70" s="362"/>
      <c r="AA70" s="71"/>
      <c r="AB70" s="71"/>
      <c r="AC70" s="362"/>
      <c r="AD70" s="71"/>
      <c r="AE70" s="71"/>
      <c r="AF70" s="362"/>
      <c r="AG70" s="71"/>
      <c r="AH70" s="71"/>
      <c r="AI70" s="81"/>
    </row>
    <row r="71" spans="9:35" ht="11.25">
      <c r="I71" s="81"/>
      <c r="J71" s="81"/>
      <c r="K71" s="81"/>
      <c r="L71" s="81"/>
      <c r="M71" s="81"/>
      <c r="N71" s="362"/>
      <c r="O71" s="71"/>
      <c r="P71" s="71"/>
      <c r="Q71" s="362"/>
      <c r="R71" s="71"/>
      <c r="S71" s="71"/>
      <c r="T71" s="362"/>
      <c r="U71" s="71"/>
      <c r="V71" s="71"/>
      <c r="W71" s="362"/>
      <c r="X71" s="71"/>
      <c r="Y71" s="71"/>
      <c r="Z71" s="362"/>
      <c r="AA71" s="71"/>
      <c r="AB71" s="71"/>
      <c r="AC71" s="362"/>
      <c r="AD71" s="71"/>
      <c r="AE71" s="71"/>
      <c r="AF71" s="362"/>
      <c r="AG71" s="71"/>
      <c r="AH71" s="71"/>
      <c r="AI71" s="81"/>
    </row>
    <row r="72" spans="1:35" ht="11.25">
      <c r="A72" s="75"/>
      <c r="B72" s="75"/>
      <c r="C72" s="75"/>
      <c r="D72" s="75"/>
      <c r="E72" s="75"/>
      <c r="F72" s="75"/>
      <c r="G72" s="75" t="s">
        <v>545</v>
      </c>
      <c r="H72" s="75"/>
      <c r="I72" s="88"/>
      <c r="J72" s="88"/>
      <c r="K72" s="88"/>
      <c r="L72" s="88"/>
      <c r="M72" s="88"/>
      <c r="N72" s="363">
        <f aca="true" t="shared" si="20" ref="N72:AH72">SUM(N69,N55)</f>
        <v>2798757213</v>
      </c>
      <c r="O72" s="89">
        <f t="shared" si="20"/>
        <v>3302380561</v>
      </c>
      <c r="P72" s="89">
        <f t="shared" si="20"/>
        <v>2247985277</v>
      </c>
      <c r="Q72" s="363">
        <f t="shared" si="20"/>
        <v>246735181</v>
      </c>
      <c r="R72" s="89">
        <f t="shared" si="20"/>
        <v>274782558</v>
      </c>
      <c r="S72" s="89">
        <f t="shared" si="20"/>
        <v>229836740</v>
      </c>
      <c r="T72" s="363">
        <f t="shared" si="20"/>
        <v>214967799</v>
      </c>
      <c r="U72" s="89">
        <f>SUM(U69,U55)</f>
        <v>226599750</v>
      </c>
      <c r="V72" s="89">
        <f>SUM(V69,V55)</f>
        <v>204460782</v>
      </c>
      <c r="W72" s="363">
        <f t="shared" si="20"/>
        <v>0</v>
      </c>
      <c r="X72" s="89">
        <f>SUM(X69,X55)</f>
        <v>0</v>
      </c>
      <c r="Y72" s="89">
        <f>SUM(Y69,Y55)</f>
        <v>0</v>
      </c>
      <c r="Z72" s="363">
        <f t="shared" si="20"/>
        <v>629113170</v>
      </c>
      <c r="AA72" s="89">
        <f>SUM(AA69,AA55)</f>
        <v>704316846</v>
      </c>
      <c r="AB72" s="89">
        <f>SUM(AB69,AB55)</f>
        <v>698103865</v>
      </c>
      <c r="AC72" s="363">
        <f t="shared" si="20"/>
        <v>107362322</v>
      </c>
      <c r="AD72" s="89">
        <f>SUM(AD69,AD55)</f>
        <v>117330777</v>
      </c>
      <c r="AE72" s="89">
        <f>SUM(AE69,AE55)</f>
        <v>101654135</v>
      </c>
      <c r="AF72" s="363">
        <f t="shared" si="20"/>
        <v>3996935685</v>
      </c>
      <c r="AG72" s="89">
        <f t="shared" si="20"/>
        <v>4625410492</v>
      </c>
      <c r="AH72" s="89">
        <f t="shared" si="20"/>
        <v>3482040799</v>
      </c>
      <c r="AI72" s="71">
        <f>AH72-'Címrendes összevont kiadások'!Q85</f>
        <v>0</v>
      </c>
    </row>
    <row r="79" spans="16:34" ht="11.25">
      <c r="P79" s="81"/>
      <c r="S79" s="81"/>
      <c r="V79" s="81"/>
      <c r="Y79" s="81"/>
      <c r="AB79" s="81"/>
      <c r="AE79" s="81"/>
      <c r="AH79" s="81"/>
    </row>
    <row r="80" s="78" customFormat="1" ht="11.25">
      <c r="P80" s="78" t="s">
        <v>961</v>
      </c>
    </row>
    <row r="81" s="376" customFormat="1" ht="11.25"/>
  </sheetData>
  <sheetProtection/>
  <conditionalFormatting sqref="R22:S34 R58:S68 R7:S10 R14:S16 R42:S46 R50:S52 O22:P34 O58:P68 O7:P10 O14:P16 O42:P46 O50:P52 U22:V34 U58:V68 U7:V10 U14:V16 U42:V46 U50:V52 X22:Y34 X58:Y68 X7:Y10 X14:Y16 X42:Y46 X50:Y52 AA22:AB34 AA58:AB68 AA7:AB10 AA14:AB16 AA42:AB46 AA50:AB52 AD22:AE34 AD58:AE68 AD7:AE10 AD14:AE16 AD42:AE46 AD50:AE52 AG58:AH68 AG7:AH10 AG14:AH16 AG42:AH46 AG50:AH52 AG22:AH34">
    <cfRule type="cellIs" priority="193" dxfId="2" operator="equal" stopIfTrue="1">
      <formula>0</formula>
    </cfRule>
  </conditionalFormatting>
  <conditionalFormatting sqref="Q22:Q34 Q58:Q68 Q14:Q16 Q42:Q46 Q50:Q52 N22:N34 N58:N68 N14:N16 N42:N46 N50:N52 T22:T34 T58:T68 T14:T16 T42:T46 T50:T52 W22:W34 W58:W68 W14:W16 W42:W46 W50:W52 Z22:Z34 Z58:Z68 Z14:Z16 Z42:Z46 Z50:Z52 AC22:AC34 AC58:AC68 AC14:AC16 AC42:AC46 AC50:AC52 AF22:AF34 AF58:AF68 AF14:AF16 AF42:AF46 AF50:AF52">
    <cfRule type="cellIs" priority="192" dxfId="3" operator="equal" stopIfTrue="1">
      <formula>0</formula>
    </cfRule>
  </conditionalFormatting>
  <printOptions horizontalCentered="1"/>
  <pageMargins left="0.3937007874015748" right="0.3937007874015748" top="0.7480314960629921" bottom="0.4724409448818898" header="0.31496062992125984" footer="0.31496062992125984"/>
  <pageSetup horizontalDpi="600" verticalDpi="600" orientation="landscape" paperSize="8" scale="67" r:id="rId1"/>
  <colBreaks count="1" manualBreakCount="1">
    <brk id="3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44"/>
  <sheetViews>
    <sheetView view="pageBreakPreview" zoomScaleSheetLayoutView="100" zoomScalePageLayoutView="0" workbookViewId="0" topLeftCell="B1">
      <selection activeCell="C23" sqref="C23"/>
    </sheetView>
  </sheetViews>
  <sheetFormatPr defaultColWidth="10.00390625" defaultRowHeight="15"/>
  <cols>
    <col min="1" max="1" width="22.57421875" style="194" customWidth="1"/>
    <col min="2" max="2" width="41.421875" style="194" customWidth="1"/>
    <col min="3" max="3" width="71.8515625" style="194" customWidth="1"/>
    <col min="4" max="4" width="20.57421875" style="194" hidden="1" customWidth="1"/>
    <col min="5" max="5" width="14.57421875" style="194" customWidth="1"/>
    <col min="6" max="6" width="14.00390625" style="194" customWidth="1"/>
    <col min="7" max="7" width="13.00390625" style="194" customWidth="1"/>
    <col min="8" max="16384" width="10.00390625" style="194" customWidth="1"/>
  </cols>
  <sheetData>
    <row r="1" spans="2:16" ht="12.75">
      <c r="B1" s="427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9"/>
      <c r="P1" s="429"/>
    </row>
    <row r="2" spans="4:15" ht="12.75">
      <c r="D2" s="292"/>
      <c r="E2" s="430"/>
      <c r="G2" s="430" t="s">
        <v>698</v>
      </c>
      <c r="H2" s="292"/>
      <c r="I2" s="292"/>
      <c r="J2" s="292"/>
      <c r="K2" s="292"/>
      <c r="L2" s="292"/>
      <c r="M2" s="292"/>
      <c r="N2" s="292"/>
      <c r="O2" s="292"/>
    </row>
    <row r="3" spans="3:15" ht="14.25">
      <c r="C3" s="522" t="s">
        <v>943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2.75">
      <c r="B4" s="286"/>
      <c r="C4" s="523" t="str">
        <f>'Címrendes összevont bevételek'!K2</f>
        <v>2019.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5:15" ht="15">
      <c r="E5" s="431"/>
      <c r="G5" s="431" t="s">
        <v>699</v>
      </c>
      <c r="H5" s="292"/>
      <c r="I5" s="292"/>
      <c r="J5" s="292"/>
      <c r="K5" s="292"/>
      <c r="L5" s="292"/>
      <c r="M5" s="292"/>
      <c r="N5" s="292"/>
      <c r="O5" s="292"/>
    </row>
    <row r="6" spans="1:15" ht="37.5" customHeight="1">
      <c r="A6" s="709" t="s">
        <v>700</v>
      </c>
      <c r="B6" s="709" t="s">
        <v>701</v>
      </c>
      <c r="C6" s="709" t="s">
        <v>702</v>
      </c>
      <c r="D6" s="626" t="s">
        <v>998</v>
      </c>
      <c r="E6" s="708" t="s">
        <v>996</v>
      </c>
      <c r="F6" s="708" t="s">
        <v>997</v>
      </c>
      <c r="G6" s="708" t="s">
        <v>994</v>
      </c>
      <c r="H6" s="292"/>
      <c r="I6" s="292"/>
      <c r="J6" s="292"/>
      <c r="K6" s="292"/>
      <c r="L6" s="292"/>
      <c r="M6" s="292"/>
      <c r="N6" s="292"/>
      <c r="O6" s="292"/>
    </row>
    <row r="7" spans="1:15" ht="12.75">
      <c r="A7" s="710"/>
      <c r="B7" s="710"/>
      <c r="C7" s="710"/>
      <c r="D7" s="574" t="s">
        <v>944</v>
      </c>
      <c r="E7" s="708"/>
      <c r="F7" s="708"/>
      <c r="G7" s="708"/>
      <c r="H7" s="292"/>
      <c r="I7" s="292"/>
      <c r="J7" s="292"/>
      <c r="K7" s="292"/>
      <c r="L7" s="292"/>
      <c r="M7" s="292"/>
      <c r="N7" s="292"/>
      <c r="O7" s="292"/>
    </row>
    <row r="8" spans="1:15" ht="12.75">
      <c r="A8" s="704" t="s">
        <v>703</v>
      </c>
      <c r="B8" s="704" t="s">
        <v>704</v>
      </c>
      <c r="C8" s="347"/>
      <c r="D8" s="336"/>
      <c r="E8" s="336"/>
      <c r="F8" s="336"/>
      <c r="G8" s="336"/>
      <c r="H8" s="292"/>
      <c r="I8" s="292"/>
      <c r="J8" s="292"/>
      <c r="K8" s="292"/>
      <c r="L8" s="292"/>
      <c r="M8" s="292"/>
      <c r="N8" s="292"/>
      <c r="O8" s="292"/>
    </row>
    <row r="9" spans="1:15" ht="12.75">
      <c r="A9" s="705"/>
      <c r="B9" s="704"/>
      <c r="C9" s="347"/>
      <c r="D9" s="336"/>
      <c r="E9" s="336"/>
      <c r="F9" s="336"/>
      <c r="G9" s="336"/>
      <c r="H9" s="292"/>
      <c r="I9" s="292"/>
      <c r="J9" s="292"/>
      <c r="K9" s="292"/>
      <c r="L9" s="292"/>
      <c r="M9" s="292"/>
      <c r="N9" s="292"/>
      <c r="O9" s="292"/>
    </row>
    <row r="10" spans="1:15" ht="12.75">
      <c r="A10" s="705"/>
      <c r="B10" s="705"/>
      <c r="C10" s="347"/>
      <c r="D10" s="336"/>
      <c r="E10" s="336"/>
      <c r="F10" s="336"/>
      <c r="G10" s="336"/>
      <c r="H10" s="292"/>
      <c r="I10" s="292"/>
      <c r="J10" s="292"/>
      <c r="K10" s="292"/>
      <c r="L10" s="292"/>
      <c r="M10" s="292"/>
      <c r="N10" s="292"/>
      <c r="O10" s="292"/>
    </row>
    <row r="11" spans="1:15" ht="12.75">
      <c r="A11" s="705"/>
      <c r="B11" s="705"/>
      <c r="C11" s="347"/>
      <c r="D11" s="336"/>
      <c r="E11" s="336"/>
      <c r="F11" s="336"/>
      <c r="G11" s="336"/>
      <c r="H11" s="292"/>
      <c r="I11" s="292"/>
      <c r="J11" s="292"/>
      <c r="K11" s="292"/>
      <c r="L11" s="292"/>
      <c r="M11" s="292"/>
      <c r="N11" s="292"/>
      <c r="O11" s="292"/>
    </row>
    <row r="12" spans="1:15" ht="12.75">
      <c r="A12" s="705"/>
      <c r="B12" s="705"/>
      <c r="C12" s="347"/>
      <c r="D12" s="336"/>
      <c r="E12" s="336"/>
      <c r="F12" s="336"/>
      <c r="G12" s="336"/>
      <c r="H12" s="292"/>
      <c r="I12" s="292"/>
      <c r="J12" s="292"/>
      <c r="K12" s="292"/>
      <c r="L12" s="292"/>
      <c r="M12" s="292"/>
      <c r="N12" s="292"/>
      <c r="O12" s="292"/>
    </row>
    <row r="13" spans="1:15" ht="12.75">
      <c r="A13" s="704" t="s">
        <v>705</v>
      </c>
      <c r="B13" s="704" t="s">
        <v>706</v>
      </c>
      <c r="C13" s="347"/>
      <c r="D13" s="336"/>
      <c r="E13" s="336"/>
      <c r="F13" s="336"/>
      <c r="G13" s="336"/>
      <c r="H13" s="292"/>
      <c r="I13" s="292"/>
      <c r="J13" s="292"/>
      <c r="K13" s="292"/>
      <c r="L13" s="292"/>
      <c r="M13" s="292"/>
      <c r="N13" s="292"/>
      <c r="O13" s="292"/>
    </row>
    <row r="14" spans="1:15" ht="12.75">
      <c r="A14" s="705"/>
      <c r="B14" s="705"/>
      <c r="C14" s="347"/>
      <c r="D14" s="336"/>
      <c r="E14" s="336"/>
      <c r="F14" s="336"/>
      <c r="G14" s="336"/>
      <c r="H14" s="292"/>
      <c r="I14" s="292"/>
      <c r="J14" s="292"/>
      <c r="K14" s="292"/>
      <c r="L14" s="292"/>
      <c r="M14" s="292"/>
      <c r="N14" s="292"/>
      <c r="O14" s="292"/>
    </row>
    <row r="15" spans="1:15" ht="12.75">
      <c r="A15" s="705"/>
      <c r="B15" s="705"/>
      <c r="C15" s="347"/>
      <c r="D15" s="336"/>
      <c r="E15" s="336"/>
      <c r="F15" s="336"/>
      <c r="G15" s="336"/>
      <c r="H15" s="292"/>
      <c r="I15" s="292"/>
      <c r="J15" s="292"/>
      <c r="K15" s="292"/>
      <c r="L15" s="292"/>
      <c r="M15" s="292"/>
      <c r="N15" s="292"/>
      <c r="O15" s="292"/>
    </row>
    <row r="16" spans="1:15" ht="12.75">
      <c r="A16" s="705"/>
      <c r="B16" s="705"/>
      <c r="C16" s="347"/>
      <c r="D16" s="336"/>
      <c r="E16" s="336"/>
      <c r="F16" s="336"/>
      <c r="G16" s="336"/>
      <c r="H16" s="292"/>
      <c r="I16" s="292"/>
      <c r="J16" s="292"/>
      <c r="K16" s="292"/>
      <c r="L16" s="292"/>
      <c r="M16" s="292"/>
      <c r="N16" s="292"/>
      <c r="O16" s="292"/>
    </row>
    <row r="17" spans="1:15" ht="12.75" customHeight="1">
      <c r="A17" s="705"/>
      <c r="B17" s="705"/>
      <c r="C17" s="347"/>
      <c r="D17" s="336"/>
      <c r="E17" s="336"/>
      <c r="F17" s="336"/>
      <c r="G17" s="336"/>
      <c r="H17" s="292"/>
      <c r="I17" s="292"/>
      <c r="J17" s="292"/>
      <c r="K17" s="292"/>
      <c r="L17" s="292"/>
      <c r="M17" s="292"/>
      <c r="N17" s="292"/>
      <c r="O17" s="292"/>
    </row>
    <row r="18" spans="1:15" ht="14.25" customHeight="1">
      <c r="A18" s="704" t="s">
        <v>707</v>
      </c>
      <c r="B18" s="704" t="s">
        <v>708</v>
      </c>
      <c r="C18" s="347" t="s">
        <v>709</v>
      </c>
      <c r="D18" s="336">
        <v>1486000</v>
      </c>
      <c r="E18" s="534">
        <v>1400000</v>
      </c>
      <c r="F18" s="534">
        <v>2200000</v>
      </c>
      <c r="G18" s="622">
        <f>IF(F18="","",IF(F18=0,0,F18/E18))</f>
        <v>1.5714285714285714</v>
      </c>
      <c r="H18" s="292"/>
      <c r="I18" s="292"/>
      <c r="J18" s="292"/>
      <c r="K18" s="292"/>
      <c r="L18" s="292"/>
      <c r="M18" s="292"/>
      <c r="N18" s="292"/>
      <c r="O18" s="292"/>
    </row>
    <row r="19" spans="1:15" ht="12.75">
      <c r="A19" s="705"/>
      <c r="B19" s="705"/>
      <c r="C19" s="347" t="s">
        <v>710</v>
      </c>
      <c r="D19" s="336">
        <v>24000</v>
      </c>
      <c r="E19" s="534">
        <v>20000</v>
      </c>
      <c r="F19" s="534">
        <v>20000</v>
      </c>
      <c r="G19" s="622">
        <f aca="true" t="shared" si="0" ref="G19:G33">IF(F19="","",IF(F19=0,0,F19/E19))</f>
        <v>1</v>
      </c>
      <c r="H19" s="292"/>
      <c r="I19" s="292"/>
      <c r="J19" s="292"/>
      <c r="K19" s="292"/>
      <c r="L19" s="292"/>
      <c r="M19" s="292"/>
      <c r="N19" s="292"/>
      <c r="O19" s="292"/>
    </row>
    <row r="20" spans="1:15" ht="12.75">
      <c r="A20" s="705"/>
      <c r="B20" s="705"/>
      <c r="C20" s="347" t="s">
        <v>711</v>
      </c>
      <c r="D20" s="336">
        <v>30000</v>
      </c>
      <c r="E20" s="534">
        <v>20000</v>
      </c>
      <c r="F20" s="534">
        <v>20000</v>
      </c>
      <c r="G20" s="622">
        <f t="shared" si="0"/>
        <v>1</v>
      </c>
      <c r="H20" s="292"/>
      <c r="I20" s="292"/>
      <c r="J20" s="292"/>
      <c r="K20" s="292"/>
      <c r="L20" s="292"/>
      <c r="M20" s="292"/>
      <c r="N20" s="292"/>
      <c r="O20" s="292"/>
    </row>
    <row r="21" spans="1:15" ht="12.75">
      <c r="A21" s="705"/>
      <c r="B21" s="705"/>
      <c r="C21" s="347" t="s">
        <v>712</v>
      </c>
      <c r="D21" s="336">
        <v>40000</v>
      </c>
      <c r="E21" s="534">
        <v>40000</v>
      </c>
      <c r="F21" s="534">
        <v>40000</v>
      </c>
      <c r="G21" s="622">
        <f t="shared" si="0"/>
        <v>1</v>
      </c>
      <c r="H21" s="292"/>
      <c r="I21" s="292"/>
      <c r="J21" s="292"/>
      <c r="K21" s="292"/>
      <c r="L21" s="292"/>
      <c r="M21" s="292"/>
      <c r="N21" s="292"/>
      <c r="O21" s="292"/>
    </row>
    <row r="22" spans="1:15" ht="12.75">
      <c r="A22" s="705"/>
      <c r="B22" s="705"/>
      <c r="C22" s="347"/>
      <c r="D22" s="336"/>
      <c r="E22" s="336"/>
      <c r="F22" s="336"/>
      <c r="G22" s="622">
        <f t="shared" si="0"/>
      </c>
      <c r="H22" s="292"/>
      <c r="I22" s="292"/>
      <c r="J22" s="292"/>
      <c r="K22" s="292"/>
      <c r="L22" s="292"/>
      <c r="M22" s="292"/>
      <c r="N22" s="292"/>
      <c r="O22" s="292"/>
    </row>
    <row r="23" spans="1:15" ht="38.25">
      <c r="A23" s="704" t="s">
        <v>713</v>
      </c>
      <c r="B23" s="704" t="s">
        <v>714</v>
      </c>
      <c r="C23" s="432" t="s">
        <v>748</v>
      </c>
      <c r="D23" s="336">
        <v>6300000</v>
      </c>
      <c r="E23" s="534">
        <v>6000000</v>
      </c>
      <c r="F23" s="534">
        <v>2701800</v>
      </c>
      <c r="G23" s="627">
        <f t="shared" si="0"/>
        <v>0.4503</v>
      </c>
      <c r="H23" s="292"/>
      <c r="I23" s="292"/>
      <c r="J23" s="292"/>
      <c r="K23" s="292"/>
      <c r="L23" s="292"/>
      <c r="M23" s="292"/>
      <c r="N23" s="292"/>
      <c r="O23" s="292"/>
    </row>
    <row r="24" spans="1:15" ht="38.25">
      <c r="A24" s="705"/>
      <c r="B24" s="705"/>
      <c r="C24" s="432" t="s">
        <v>749</v>
      </c>
      <c r="D24" s="336">
        <f>9248569-364000</f>
        <v>8884569</v>
      </c>
      <c r="E24" s="534">
        <v>9100000</v>
      </c>
      <c r="F24" s="534">
        <v>4402050</v>
      </c>
      <c r="G24" s="627">
        <f t="shared" si="0"/>
        <v>0.48374175824175825</v>
      </c>
      <c r="H24" s="292"/>
      <c r="I24" s="292"/>
      <c r="J24" s="292"/>
      <c r="K24" s="292"/>
      <c r="L24" s="292"/>
      <c r="M24" s="292"/>
      <c r="N24" s="292"/>
      <c r="O24" s="292"/>
    </row>
    <row r="25" spans="1:15" ht="39.75" customHeight="1">
      <c r="A25" s="705"/>
      <c r="B25" s="705"/>
      <c r="C25" s="432" t="s">
        <v>750</v>
      </c>
      <c r="D25" s="336">
        <v>364000</v>
      </c>
      <c r="E25" s="534">
        <v>400000</v>
      </c>
      <c r="F25" s="534">
        <v>182250</v>
      </c>
      <c r="G25" s="627">
        <f t="shared" si="0"/>
        <v>0.455625</v>
      </c>
      <c r="H25" s="292"/>
      <c r="I25" s="292"/>
      <c r="J25" s="292"/>
      <c r="K25" s="292"/>
      <c r="L25" s="292"/>
      <c r="M25" s="292"/>
      <c r="N25" s="292"/>
      <c r="O25" s="292"/>
    </row>
    <row r="26" spans="1:15" ht="36" customHeight="1">
      <c r="A26" s="705"/>
      <c r="B26" s="705"/>
      <c r="C26" s="432" t="s">
        <v>953</v>
      </c>
      <c r="D26" s="336">
        <v>10363500</v>
      </c>
      <c r="E26" s="534">
        <v>11332800</v>
      </c>
      <c r="F26" s="534">
        <v>9558800</v>
      </c>
      <c r="G26" s="627">
        <f t="shared" si="0"/>
        <v>0.8434632217986728</v>
      </c>
      <c r="H26" s="292"/>
      <c r="I26" s="292"/>
      <c r="J26" s="292"/>
      <c r="K26" s="292"/>
      <c r="L26" s="292"/>
      <c r="M26" s="292"/>
      <c r="N26" s="292"/>
      <c r="O26" s="292"/>
    </row>
    <row r="27" spans="1:15" ht="12.75">
      <c r="A27" s="705"/>
      <c r="B27" s="705"/>
      <c r="C27" s="347" t="s">
        <v>715</v>
      </c>
      <c r="D27" s="336">
        <v>121080</v>
      </c>
      <c r="E27" s="534">
        <v>4555420</v>
      </c>
      <c r="F27" s="534">
        <v>5380680</v>
      </c>
      <c r="G27" s="622">
        <f t="shared" si="0"/>
        <v>1.1811600247617124</v>
      </c>
      <c r="O27" s="292"/>
    </row>
    <row r="28" spans="1:15" ht="12.75">
      <c r="A28" s="704" t="s">
        <v>716</v>
      </c>
      <c r="B28" s="704" t="s">
        <v>717</v>
      </c>
      <c r="C28" s="347"/>
      <c r="D28" s="336"/>
      <c r="E28" s="336"/>
      <c r="F28" s="336"/>
      <c r="G28" s="622">
        <f t="shared" si="0"/>
      </c>
      <c r="H28" s="292"/>
      <c r="I28" s="292"/>
      <c r="J28" s="292"/>
      <c r="K28" s="292"/>
      <c r="L28" s="292"/>
      <c r="M28" s="292"/>
      <c r="N28" s="292"/>
      <c r="O28" s="292"/>
    </row>
    <row r="29" spans="1:15" ht="12.75">
      <c r="A29" s="705"/>
      <c r="B29" s="705"/>
      <c r="C29" s="347"/>
      <c r="D29" s="336"/>
      <c r="E29" s="336"/>
      <c r="F29" s="336"/>
      <c r="G29" s="622">
        <f t="shared" si="0"/>
      </c>
      <c r="O29" s="292"/>
    </row>
    <row r="30" spans="1:15" ht="12.75">
      <c r="A30" s="705"/>
      <c r="B30" s="705"/>
      <c r="C30" s="347"/>
      <c r="D30" s="336"/>
      <c r="E30" s="336"/>
      <c r="F30" s="336"/>
      <c r="G30" s="622">
        <f t="shared" si="0"/>
      </c>
      <c r="O30" s="292"/>
    </row>
    <row r="31" spans="1:15" ht="12.75">
      <c r="A31" s="705"/>
      <c r="B31" s="705"/>
      <c r="C31" s="347"/>
      <c r="D31" s="336"/>
      <c r="E31" s="336"/>
      <c r="F31" s="336"/>
      <c r="G31" s="622">
        <f t="shared" si="0"/>
      </c>
      <c r="O31" s="292"/>
    </row>
    <row r="32" spans="1:15" ht="12.75">
      <c r="A32" s="705"/>
      <c r="B32" s="705"/>
      <c r="C32" s="347"/>
      <c r="D32" s="336"/>
      <c r="E32" s="336"/>
      <c r="F32" s="336"/>
      <c r="G32" s="622">
        <f t="shared" si="0"/>
      </c>
      <c r="O32" s="292"/>
    </row>
    <row r="33" spans="1:14" ht="52.5" customHeight="1">
      <c r="A33" s="706" t="s">
        <v>718</v>
      </c>
      <c r="B33" s="707"/>
      <c r="C33" s="433"/>
      <c r="D33" s="322">
        <f>SUM(D8:D32)</f>
        <v>27613149</v>
      </c>
      <c r="E33" s="322">
        <f>SUM(E8:E32)</f>
        <v>32868220</v>
      </c>
      <c r="F33" s="322">
        <f>SUM(F8:F32)</f>
        <v>24505580</v>
      </c>
      <c r="G33" s="627">
        <f t="shared" si="0"/>
        <v>0.7455706454441403</v>
      </c>
      <c r="H33" s="292"/>
      <c r="I33" s="292"/>
      <c r="J33" s="292"/>
      <c r="K33" s="292"/>
      <c r="L33" s="292"/>
      <c r="M33" s="292"/>
      <c r="N33" s="292"/>
    </row>
    <row r="34" spans="1:14" ht="52.5" customHeight="1">
      <c r="A34" s="538"/>
      <c r="B34" s="539"/>
      <c r="C34" s="222"/>
      <c r="D34" s="352"/>
      <c r="E34" s="352"/>
      <c r="F34" s="352"/>
      <c r="G34" s="352"/>
      <c r="H34" s="292"/>
      <c r="I34" s="292"/>
      <c r="J34" s="292"/>
      <c r="K34" s="292"/>
      <c r="L34" s="292"/>
      <c r="M34" s="292"/>
      <c r="N34" s="292"/>
    </row>
    <row r="37" ht="12.75">
      <c r="C37" s="536" t="s">
        <v>962</v>
      </c>
    </row>
    <row r="44" ht="12.75">
      <c r="C44" s="194" t="s">
        <v>677</v>
      </c>
    </row>
  </sheetData>
  <sheetProtection selectLockedCells="1" selectUnlockedCells="1"/>
  <mergeCells count="17">
    <mergeCell ref="E6:E7"/>
    <mergeCell ref="F6:F7"/>
    <mergeCell ref="G6:G7"/>
    <mergeCell ref="C6:C7"/>
    <mergeCell ref="A8:A12"/>
    <mergeCell ref="B8:B12"/>
    <mergeCell ref="A6:A7"/>
    <mergeCell ref="B6:B7"/>
    <mergeCell ref="A13:A17"/>
    <mergeCell ref="B13:B17"/>
    <mergeCell ref="A28:A32"/>
    <mergeCell ref="B28:B32"/>
    <mergeCell ref="A33:B33"/>
    <mergeCell ref="A18:A22"/>
    <mergeCell ref="B18:B22"/>
    <mergeCell ref="A23:A27"/>
    <mergeCell ref="B23:B27"/>
  </mergeCells>
  <printOptions/>
  <pageMargins left="0.7" right="0.7" top="0.75" bottom="0.75" header="0.5118055555555555" footer="0.5118055555555555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view="pageBreakPreview" zoomScale="90" zoomScaleSheetLayoutView="90" zoomScalePageLayoutView="0" workbookViewId="0" topLeftCell="A1">
      <selection activeCell="I35" sqref="I35"/>
    </sheetView>
  </sheetViews>
  <sheetFormatPr defaultColWidth="9.140625" defaultRowHeight="15"/>
  <cols>
    <col min="7" max="7" width="12.140625" style="0" customWidth="1"/>
    <col min="9" max="9" width="11.8515625" style="0" customWidth="1"/>
    <col min="11" max="11" width="12.57421875" style="0" customWidth="1"/>
  </cols>
  <sheetData>
    <row r="1" ht="15">
      <c r="A1" s="286" t="s">
        <v>445</v>
      </c>
    </row>
    <row r="2" spans="1:9" ht="15">
      <c r="A2" s="520" t="str">
        <f>'[1]Dátum'!$B$1</f>
        <v>2019.</v>
      </c>
      <c r="B2" s="519" t="s">
        <v>679</v>
      </c>
      <c r="I2" s="535" t="s">
        <v>664</v>
      </c>
    </row>
    <row r="4" spans="2:9" ht="15">
      <c r="B4" s="511"/>
      <c r="C4" s="510" t="str">
        <f>A2</f>
        <v>2019.</v>
      </c>
      <c r="D4" s="511" t="s">
        <v>941</v>
      </c>
      <c r="F4" s="511"/>
      <c r="G4" s="511"/>
      <c r="H4" s="511"/>
      <c r="I4" s="511"/>
    </row>
    <row r="7" spans="1:9" ht="15">
      <c r="A7" s="714" t="s">
        <v>665</v>
      </c>
      <c r="B7" s="714"/>
      <c r="C7" s="714"/>
      <c r="D7" s="714"/>
      <c r="E7" s="714"/>
      <c r="F7" s="714"/>
      <c r="G7" s="714"/>
      <c r="H7" s="714"/>
      <c r="I7" s="714"/>
    </row>
    <row r="8" spans="1:9" ht="15">
      <c r="A8" s="714"/>
      <c r="B8" s="714"/>
      <c r="C8" s="714"/>
      <c r="D8" s="714"/>
      <c r="E8" s="714"/>
      <c r="F8" s="714"/>
      <c r="G8" s="714"/>
      <c r="H8" s="714"/>
      <c r="I8" s="714"/>
    </row>
    <row r="9" spans="1:9" ht="15">
      <c r="A9" s="714"/>
      <c r="B9" s="714"/>
      <c r="C9" s="714"/>
      <c r="D9" s="714"/>
      <c r="E9" s="714"/>
      <c r="F9" s="714"/>
      <c r="G9" s="714"/>
      <c r="H9" s="714"/>
      <c r="I9" s="714"/>
    </row>
    <row r="10" spans="1:9" ht="15">
      <c r="A10" s="714"/>
      <c r="B10" s="714"/>
      <c r="C10" s="714"/>
      <c r="D10" s="714"/>
      <c r="E10" s="714"/>
      <c r="F10" s="714"/>
      <c r="G10" s="714"/>
      <c r="H10" s="714"/>
      <c r="I10" s="714"/>
    </row>
    <row r="11" spans="1:9" ht="15">
      <c r="A11" s="377"/>
      <c r="B11" s="377"/>
      <c r="C11" s="377"/>
      <c r="D11" s="377"/>
      <c r="E11" s="377"/>
      <c r="F11" s="377"/>
      <c r="G11" s="377"/>
      <c r="H11" s="377"/>
      <c r="I11" s="377"/>
    </row>
    <row r="12" spans="1:9" ht="15">
      <c r="A12" s="715" t="s">
        <v>666</v>
      </c>
      <c r="B12" s="715"/>
      <c r="C12" s="715"/>
      <c r="D12" s="715"/>
      <c r="E12" s="715"/>
      <c r="F12" s="715"/>
      <c r="G12" s="715"/>
      <c r="H12" s="715"/>
      <c r="I12" s="715"/>
    </row>
    <row r="13" spans="1:9" ht="15">
      <c r="A13" s="715"/>
      <c r="B13" s="715"/>
      <c r="C13" s="715"/>
      <c r="D13" s="715"/>
      <c r="E13" s="715"/>
      <c r="F13" s="715"/>
      <c r="G13" s="715"/>
      <c r="H13" s="715"/>
      <c r="I13" s="715"/>
    </row>
    <row r="14" spans="1:9" ht="15" customHeight="1">
      <c r="A14" s="715"/>
      <c r="B14" s="715"/>
      <c r="C14" s="715"/>
      <c r="D14" s="715"/>
      <c r="E14" s="715"/>
      <c r="F14" s="715"/>
      <c r="G14" s="715"/>
      <c r="H14" s="715"/>
      <c r="I14" s="715"/>
    </row>
    <row r="16" spans="2:8" ht="15">
      <c r="B16" t="s">
        <v>971</v>
      </c>
      <c r="G16" s="97">
        <f>I35</f>
        <v>502961422</v>
      </c>
      <c r="H16" t="s">
        <v>949</v>
      </c>
    </row>
    <row r="18" spans="2:8" ht="15">
      <c r="B18" t="s">
        <v>667</v>
      </c>
      <c r="G18" s="97">
        <f>ROUND(G16/2,0)</f>
        <v>251480711</v>
      </c>
      <c r="H18" t="s">
        <v>949</v>
      </c>
    </row>
    <row r="22" spans="1:9" ht="15">
      <c r="A22" s="711" t="s">
        <v>986</v>
      </c>
      <c r="B22" s="711"/>
      <c r="C22" s="711"/>
      <c r="D22" s="711"/>
      <c r="E22" s="711"/>
      <c r="F22" s="711"/>
      <c r="G22" s="711"/>
      <c r="H22" s="711"/>
      <c r="I22" s="711"/>
    </row>
    <row r="23" spans="1:9" ht="15">
      <c r="A23" s="711"/>
      <c r="B23" s="711"/>
      <c r="C23" s="711"/>
      <c r="D23" s="711"/>
      <c r="E23" s="711"/>
      <c r="F23" s="711"/>
      <c r="G23" s="711"/>
      <c r="H23" s="711"/>
      <c r="I23" s="711"/>
    </row>
    <row r="26" spans="1:9" ht="15">
      <c r="A26" t="s">
        <v>668</v>
      </c>
      <c r="I26" s="531" t="s">
        <v>949</v>
      </c>
    </row>
    <row r="27" ht="15">
      <c r="I27" s="378"/>
    </row>
    <row r="28" spans="1:11" ht="15">
      <c r="A28" s="379" t="s">
        <v>19</v>
      </c>
      <c r="B28" s="713" t="s">
        <v>669</v>
      </c>
      <c r="C28" s="713"/>
      <c r="D28" s="713"/>
      <c r="E28" s="713"/>
      <c r="F28" s="713"/>
      <c r="G28" s="713"/>
      <c r="H28" s="713"/>
      <c r="I28" s="97">
        <f>SUM('Címrendes összevont bevételek'!Q43,'Címrendes összevont bevételek'!Q56,'Címrendes összevont bevételek'!Q64:Q65)</f>
        <v>361156149</v>
      </c>
      <c r="K28" s="97">
        <f>SUM('Címrendes összevont bevételek'!Q36,'Címrendes összevont bevételek'!Q37,'Címrendes összevont bevételek'!Q38,'Címrendes összevont bevételek'!Q43,'Címrendes összevont bevételek'!Q56,'Címrendes összevont bevételek'!Q65)</f>
        <v>361156149</v>
      </c>
    </row>
    <row r="29" spans="1:11" ht="30" customHeight="1">
      <c r="A29" s="379" t="s">
        <v>23</v>
      </c>
      <c r="B29" s="711" t="s">
        <v>670</v>
      </c>
      <c r="C29" s="711"/>
      <c r="D29" s="711"/>
      <c r="E29" s="711"/>
      <c r="F29" s="711"/>
      <c r="G29" s="711"/>
      <c r="H29" s="711"/>
      <c r="I29" s="98">
        <v>33154969</v>
      </c>
      <c r="K29" t="s">
        <v>995</v>
      </c>
    </row>
    <row r="30" spans="1:9" ht="15">
      <c r="A30" s="379" t="s">
        <v>26</v>
      </c>
      <c r="B30" s="713" t="s">
        <v>671</v>
      </c>
      <c r="C30" s="713"/>
      <c r="D30" s="713"/>
      <c r="E30" s="713"/>
      <c r="F30" s="713"/>
      <c r="G30" s="713"/>
      <c r="H30" s="713"/>
      <c r="I30" s="97">
        <f>'[1]Saját'!$C$2</f>
        <v>0</v>
      </c>
    </row>
    <row r="31" spans="1:11" ht="27.75" customHeight="1">
      <c r="A31" s="379" t="s">
        <v>30</v>
      </c>
      <c r="B31" s="711" t="s">
        <v>672</v>
      </c>
      <c r="C31" s="711"/>
      <c r="D31" s="711"/>
      <c r="E31" s="711"/>
      <c r="F31" s="711"/>
      <c r="G31" s="711"/>
      <c r="H31" s="711"/>
      <c r="I31" s="97">
        <f>SUM('Címrendes összevont bevételek'!Q149)</f>
        <v>99099414</v>
      </c>
      <c r="K31" s="97">
        <f>'Címrendes összevont bevételek'!Q149</f>
        <v>99099414</v>
      </c>
    </row>
    <row r="32" spans="1:11" ht="15">
      <c r="A32" s="379" t="s">
        <v>33</v>
      </c>
      <c r="B32" s="712" t="s">
        <v>673</v>
      </c>
      <c r="C32" s="713"/>
      <c r="D32" s="713"/>
      <c r="E32" s="713"/>
      <c r="F32" s="713"/>
      <c r="G32" s="713"/>
      <c r="H32" s="713"/>
      <c r="I32" s="97">
        <f>SUM('Címrendes összevont bevételek'!Q58:Q63,'Címrendes összevont bevételek'!Q66)</f>
        <v>9550890</v>
      </c>
      <c r="K32" s="97">
        <f>SUM('Címrendes összevont bevételek'!Q58:Q63,'Címrendes összevont bevételek'!Q66)</f>
        <v>9550890</v>
      </c>
    </row>
    <row r="33" spans="1:9" ht="15">
      <c r="A33" s="379" t="s">
        <v>43</v>
      </c>
      <c r="B33" s="713" t="s">
        <v>674</v>
      </c>
      <c r="C33" s="713"/>
      <c r="D33" s="713"/>
      <c r="E33" s="713"/>
      <c r="F33" s="713"/>
      <c r="G33" s="713"/>
      <c r="H33" s="713"/>
      <c r="I33" s="97">
        <f>'[1]Saját'!$F$2</f>
        <v>0</v>
      </c>
    </row>
    <row r="35" spans="1:9" ht="15">
      <c r="A35" s="713" t="s">
        <v>675</v>
      </c>
      <c r="B35" s="713"/>
      <c r="C35" s="713"/>
      <c r="D35" s="713"/>
      <c r="E35" s="713"/>
      <c r="F35" s="713"/>
      <c r="G35" s="713"/>
      <c r="H35" s="713"/>
      <c r="I35" s="97">
        <f>SUM(I28:I33)</f>
        <v>502961422</v>
      </c>
    </row>
    <row r="48" ht="15">
      <c r="E48" s="380" t="s">
        <v>676</v>
      </c>
    </row>
  </sheetData>
  <sheetProtection/>
  <mergeCells count="10">
    <mergeCell ref="B31:H31"/>
    <mergeCell ref="B32:H32"/>
    <mergeCell ref="B33:H33"/>
    <mergeCell ref="A35:H35"/>
    <mergeCell ref="A7:I10"/>
    <mergeCell ref="A12:I14"/>
    <mergeCell ref="A22:I23"/>
    <mergeCell ref="B28:H28"/>
    <mergeCell ref="B29:H29"/>
    <mergeCell ref="B30:H30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3"/>
  <sheetViews>
    <sheetView view="pageBreakPreview" zoomScale="70" zoomScaleSheetLayoutView="70" zoomScalePageLayoutView="0" workbookViewId="0" topLeftCell="A1">
      <selection activeCell="G37" sqref="G37"/>
    </sheetView>
  </sheetViews>
  <sheetFormatPr defaultColWidth="8.8515625" defaultRowHeight="15"/>
  <cols>
    <col min="1" max="1" width="7.00390625" style="149" customWidth="1"/>
    <col min="2" max="2" width="61.140625" style="149" customWidth="1"/>
    <col min="3" max="3" width="6.421875" style="149" bestFit="1" customWidth="1"/>
    <col min="4" max="4" width="8.8515625" style="149" hidden="1" customWidth="1"/>
    <col min="5" max="5" width="13.00390625" style="149" customWidth="1"/>
    <col min="6" max="6" width="13.140625" style="149" customWidth="1"/>
    <col min="7" max="7" width="13.7109375" style="149" customWidth="1"/>
    <col min="8" max="8" width="8.8515625" style="620" customWidth="1"/>
    <col min="9" max="9" width="2.140625" style="149" customWidth="1"/>
    <col min="10" max="10" width="8.8515625" style="149" customWidth="1"/>
    <col min="11" max="11" width="14.140625" style="149" customWidth="1"/>
    <col min="12" max="12" width="11.421875" style="149" customWidth="1"/>
    <col min="13" max="13" width="14.7109375" style="149" customWidth="1"/>
    <col min="14" max="14" width="12.57421875" style="149" customWidth="1"/>
    <col min="15" max="16384" width="8.8515625" style="149" customWidth="1"/>
  </cols>
  <sheetData>
    <row r="1" spans="2:8" ht="12.75">
      <c r="B1" s="491" t="s">
        <v>471</v>
      </c>
      <c r="C1" s="491" t="str">
        <f>'Címrendes összevont bevételek'!K2</f>
        <v>2019.</v>
      </c>
      <c r="D1" s="151"/>
      <c r="E1" s="151" t="s">
        <v>893</v>
      </c>
      <c r="F1" s="151"/>
      <c r="G1" s="151"/>
      <c r="H1" s="619"/>
    </row>
    <row r="2" spans="4:12" ht="12.75">
      <c r="D2" s="151"/>
      <c r="L2" s="150" t="s">
        <v>472</v>
      </c>
    </row>
    <row r="3" ht="12.75">
      <c r="A3" s="151"/>
    </row>
    <row r="4" spans="1:12" ht="12.75">
      <c r="A4" s="489"/>
      <c r="B4" s="152"/>
      <c r="C4" s="152"/>
      <c r="D4" s="152"/>
      <c r="E4" s="152"/>
      <c r="F4" s="152"/>
      <c r="G4" s="489"/>
      <c r="H4" s="621"/>
      <c r="L4" s="4" t="s">
        <v>765</v>
      </c>
    </row>
    <row r="5" spans="1:12" ht="25.5">
      <c r="A5" s="716" t="s">
        <v>473</v>
      </c>
      <c r="B5" s="720" t="s">
        <v>474</v>
      </c>
      <c r="C5" s="718" t="s">
        <v>475</v>
      </c>
      <c r="D5" s="153" t="s">
        <v>475</v>
      </c>
      <c r="E5" s="646" t="str">
        <f>'Felhalm ktgv kiadások címr sz'!N5</f>
        <v>Eredeti ei.</v>
      </c>
      <c r="F5" s="646" t="str">
        <f>'Felhalm ktgv kiadások címr sz'!O5</f>
        <v>Módosított ei.</v>
      </c>
      <c r="G5" s="646" t="str">
        <f>'Felhalm ktgv kiadások címr sz'!P5</f>
        <v>Teljesítés</v>
      </c>
      <c r="H5" s="644" t="str">
        <f>'Felhalm ktgv kiadások címr sz'!Q5</f>
        <v>Teljesítés %-a</v>
      </c>
      <c r="I5" s="67"/>
      <c r="J5" s="637" t="s">
        <v>0</v>
      </c>
      <c r="K5" s="638" t="s">
        <v>15</v>
      </c>
      <c r="L5" s="639" t="s">
        <v>16</v>
      </c>
    </row>
    <row r="6" spans="1:12" ht="54" customHeight="1">
      <c r="A6" s="717"/>
      <c r="B6" s="720"/>
      <c r="C6" s="719"/>
      <c r="D6" s="490"/>
      <c r="E6" s="647"/>
      <c r="F6" s="647"/>
      <c r="G6" s="647"/>
      <c r="H6" s="645"/>
      <c r="I6" s="276"/>
      <c r="J6" s="68" t="s">
        <v>14</v>
      </c>
      <c r="K6" s="68" t="s">
        <v>15</v>
      </c>
      <c r="L6" s="68" t="s">
        <v>16</v>
      </c>
    </row>
    <row r="7" spans="1:12" ht="12.75">
      <c r="A7" s="154" t="s">
        <v>476</v>
      </c>
      <c r="B7" s="155" t="s">
        <v>477</v>
      </c>
      <c r="C7" s="156" t="s">
        <v>478</v>
      </c>
      <c r="D7" s="156" t="s">
        <v>478</v>
      </c>
      <c r="E7" s="157">
        <f>'Címrendes összevont bevételek'!O188</f>
        <v>0</v>
      </c>
      <c r="F7" s="157">
        <f>'Címrendes összevont bevételek'!P188</f>
        <v>0</v>
      </c>
      <c r="G7" s="157">
        <f>'Címrendes összevont bevételek'!Q188</f>
        <v>0</v>
      </c>
      <c r="H7" s="622">
        <f>IF(G7="","",IF(G7=0,0,G7/F7))</f>
        <v>0</v>
      </c>
      <c r="I7" s="575"/>
      <c r="J7" s="157">
        <f>'Címrendes összevont bevételek'!T188</f>
        <v>0</v>
      </c>
      <c r="K7" s="157">
        <f>'Címrendes összevont bevételek'!U188</f>
        <v>0</v>
      </c>
      <c r="L7" s="157">
        <f>'Címrendes összevont bevételek'!V188</f>
        <v>0</v>
      </c>
    </row>
    <row r="8" spans="1:12" ht="12.75">
      <c r="A8" s="154" t="s">
        <v>479</v>
      </c>
      <c r="B8" s="155" t="s">
        <v>480</v>
      </c>
      <c r="C8" s="156" t="s">
        <v>481</v>
      </c>
      <c r="D8" s="156" t="s">
        <v>481</v>
      </c>
      <c r="E8" s="157">
        <f>'Címrendes összevont bevételek'!O189</f>
        <v>0</v>
      </c>
      <c r="F8" s="157">
        <f>'Címrendes összevont bevételek'!P189</f>
        <v>0</v>
      </c>
      <c r="G8" s="157">
        <f>'Címrendes összevont bevételek'!Q189</f>
        <v>0</v>
      </c>
      <c r="H8" s="622">
        <f aca="true" t="shared" si="0" ref="H8:H37">IF(G8="","",IF(G8=0,0,G8/F8))</f>
        <v>0</v>
      </c>
      <c r="I8" s="575"/>
      <c r="J8" s="157">
        <f>'Címrendes összevont bevételek'!T189</f>
        <v>0</v>
      </c>
      <c r="K8" s="157">
        <f>'Címrendes összevont bevételek'!U189</f>
        <v>0</v>
      </c>
      <c r="L8" s="157">
        <f>'Címrendes összevont bevételek'!V189</f>
        <v>0</v>
      </c>
    </row>
    <row r="9" spans="1:12" ht="12.75">
      <c r="A9" s="154" t="s">
        <v>482</v>
      </c>
      <c r="B9" s="155" t="s">
        <v>483</v>
      </c>
      <c r="C9" s="156" t="s">
        <v>484</v>
      </c>
      <c r="D9" s="156" t="s">
        <v>484</v>
      </c>
      <c r="E9" s="157">
        <f>'Címrendes összevont bevételek'!O190</f>
        <v>0</v>
      </c>
      <c r="F9" s="157">
        <f>'Címrendes összevont bevételek'!P190</f>
        <v>0</v>
      </c>
      <c r="G9" s="157">
        <f>'Címrendes összevont bevételek'!Q190</f>
        <v>0</v>
      </c>
      <c r="H9" s="622">
        <f t="shared" si="0"/>
        <v>0</v>
      </c>
      <c r="I9" s="575"/>
      <c r="J9" s="157">
        <f>'Címrendes összevont bevételek'!T190</f>
        <v>0</v>
      </c>
      <c r="K9" s="157">
        <f>'Címrendes összevont bevételek'!U190</f>
        <v>0</v>
      </c>
      <c r="L9" s="157">
        <f>'Címrendes összevont bevételek'!V190</f>
        <v>0</v>
      </c>
    </row>
    <row r="10" spans="1:12" s="164" customFormat="1" ht="12.75">
      <c r="A10" s="159" t="s">
        <v>485</v>
      </c>
      <c r="B10" s="160" t="s">
        <v>486</v>
      </c>
      <c r="C10" s="161" t="s">
        <v>300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623">
        <f t="shared" si="0"/>
        <v>0</v>
      </c>
      <c r="I10" s="576"/>
      <c r="J10" s="162">
        <f>SUM(J7:J9)</f>
        <v>0</v>
      </c>
      <c r="K10" s="162">
        <f>SUM(K7:K9)</f>
        <v>0</v>
      </c>
      <c r="L10" s="162">
        <f>SUM(L7:L9)</f>
        <v>0</v>
      </c>
    </row>
    <row r="11" spans="1:12" s="164" customFormat="1" ht="12.75">
      <c r="A11" s="159"/>
      <c r="B11" s="160"/>
      <c r="C11" s="161"/>
      <c r="D11" s="161"/>
      <c r="E11" s="162"/>
      <c r="F11" s="162"/>
      <c r="G11" s="162"/>
      <c r="H11" s="623">
        <f t="shared" si="0"/>
      </c>
      <c r="I11" s="576"/>
      <c r="J11" s="162"/>
      <c r="K11" s="162"/>
      <c r="L11" s="162"/>
    </row>
    <row r="12" spans="1:12" ht="12.75">
      <c r="A12" s="154" t="s">
        <v>487</v>
      </c>
      <c r="B12" s="155" t="s">
        <v>488</v>
      </c>
      <c r="C12" s="156" t="s">
        <v>489</v>
      </c>
      <c r="D12" s="156" t="s">
        <v>489</v>
      </c>
      <c r="E12" s="157">
        <f>'Címrendes összevont bevételek'!O193</f>
        <v>0</v>
      </c>
      <c r="F12" s="157">
        <f>'Címrendes összevont bevételek'!P193</f>
        <v>0</v>
      </c>
      <c r="G12" s="157">
        <f>'Címrendes összevont bevételek'!Q193</f>
        <v>0</v>
      </c>
      <c r="H12" s="622">
        <f t="shared" si="0"/>
        <v>0</v>
      </c>
      <c r="I12" s="575"/>
      <c r="J12" s="157">
        <f>'Címrendes összevont bevételek'!T193</f>
        <v>0</v>
      </c>
      <c r="K12" s="157">
        <f>'Címrendes összevont bevételek'!U193</f>
        <v>0</v>
      </c>
      <c r="L12" s="157">
        <f>'Címrendes összevont bevételek'!V193</f>
        <v>0</v>
      </c>
    </row>
    <row r="13" spans="1:12" ht="12.75">
      <c r="A13" s="154" t="s">
        <v>490</v>
      </c>
      <c r="B13" s="155" t="s">
        <v>491</v>
      </c>
      <c r="C13" s="156" t="s">
        <v>492</v>
      </c>
      <c r="D13" s="156" t="s">
        <v>492</v>
      </c>
      <c r="E13" s="157">
        <f>'Címrendes összevont bevételek'!O194</f>
        <v>0</v>
      </c>
      <c r="F13" s="157">
        <f>'Címrendes összevont bevételek'!P194</f>
        <v>0</v>
      </c>
      <c r="G13" s="157">
        <f>'Címrendes összevont bevételek'!Q194</f>
        <v>0</v>
      </c>
      <c r="H13" s="622">
        <f t="shared" si="0"/>
        <v>0</v>
      </c>
      <c r="I13" s="575"/>
      <c r="J13" s="157">
        <f>'Címrendes összevont bevételek'!T194</f>
        <v>0</v>
      </c>
      <c r="K13" s="157">
        <f>'Címrendes összevont bevételek'!U194</f>
        <v>0</v>
      </c>
      <c r="L13" s="157">
        <f>'Címrendes összevont bevételek'!V194</f>
        <v>0</v>
      </c>
    </row>
    <row r="14" spans="1:12" ht="12.75">
      <c r="A14" s="154" t="s">
        <v>493</v>
      </c>
      <c r="B14" s="155" t="s">
        <v>494</v>
      </c>
      <c r="C14" s="156" t="s">
        <v>495</v>
      </c>
      <c r="D14" s="156" t="s">
        <v>495</v>
      </c>
      <c r="E14" s="157">
        <f>'Címrendes összevont bevételek'!O195</f>
        <v>0</v>
      </c>
      <c r="F14" s="157">
        <f>'Címrendes összevont bevételek'!P195</f>
        <v>0</v>
      </c>
      <c r="G14" s="157">
        <f>'Címrendes összevont bevételek'!Q195</f>
        <v>0</v>
      </c>
      <c r="H14" s="622">
        <f t="shared" si="0"/>
        <v>0</v>
      </c>
      <c r="I14" s="575"/>
      <c r="J14" s="157">
        <f>'Címrendes összevont bevételek'!T195</f>
        <v>0</v>
      </c>
      <c r="K14" s="157">
        <f>'Címrendes összevont bevételek'!U195</f>
        <v>0</v>
      </c>
      <c r="L14" s="157">
        <f>'Címrendes összevont bevételek'!V195</f>
        <v>0</v>
      </c>
    </row>
    <row r="15" spans="1:12" ht="12.75">
      <c r="A15" s="154" t="s">
        <v>496</v>
      </c>
      <c r="B15" s="155" t="s">
        <v>497</v>
      </c>
      <c r="C15" s="156" t="s">
        <v>498</v>
      </c>
      <c r="D15" s="156" t="s">
        <v>498</v>
      </c>
      <c r="E15" s="157">
        <f>'Címrendes összevont bevételek'!O196</f>
        <v>0</v>
      </c>
      <c r="F15" s="157">
        <f>'Címrendes összevont bevételek'!P196</f>
        <v>0</v>
      </c>
      <c r="G15" s="157">
        <f>'Címrendes összevont bevételek'!Q196</f>
        <v>0</v>
      </c>
      <c r="H15" s="622">
        <f t="shared" si="0"/>
        <v>0</v>
      </c>
      <c r="I15" s="575"/>
      <c r="J15" s="157">
        <f>'Címrendes összevont bevételek'!T196</f>
        <v>0</v>
      </c>
      <c r="K15" s="157">
        <f>'Címrendes összevont bevételek'!U196</f>
        <v>0</v>
      </c>
      <c r="L15" s="157">
        <f>'Címrendes összevont bevételek'!V196</f>
        <v>0</v>
      </c>
    </row>
    <row r="16" spans="1:12" ht="12.75">
      <c r="A16" s="154" t="s">
        <v>499</v>
      </c>
      <c r="B16" s="155"/>
      <c r="C16" s="156"/>
      <c r="D16" s="156"/>
      <c r="E16" s="157"/>
      <c r="F16" s="157"/>
      <c r="G16" s="157"/>
      <c r="H16" s="622">
        <f t="shared" si="0"/>
      </c>
      <c r="I16" s="577"/>
      <c r="J16" s="157"/>
      <c r="K16" s="157"/>
      <c r="L16" s="157"/>
    </row>
    <row r="17" spans="1:12" s="164" customFormat="1" ht="12.75">
      <c r="A17" s="154" t="s">
        <v>500</v>
      </c>
      <c r="B17" s="160" t="s">
        <v>501</v>
      </c>
      <c r="C17" s="161" t="s">
        <v>302</v>
      </c>
      <c r="D17" s="161"/>
      <c r="E17" s="162">
        <f>SUM(E12:E16)</f>
        <v>0</v>
      </c>
      <c r="F17" s="162">
        <f>SUM(F12:F16)</f>
        <v>0</v>
      </c>
      <c r="G17" s="162">
        <f>SUM(G12:G16)</f>
        <v>0</v>
      </c>
      <c r="H17" s="623">
        <f t="shared" si="0"/>
        <v>0</v>
      </c>
      <c r="I17" s="576"/>
      <c r="J17" s="162">
        <f>SUM(J12:J16)</f>
        <v>0</v>
      </c>
      <c r="K17" s="162">
        <f>SUM(K12:K16)</f>
        <v>0</v>
      </c>
      <c r="L17" s="162">
        <f>SUM(L12:L16)</f>
        <v>0</v>
      </c>
    </row>
    <row r="18" spans="1:12" s="164" customFormat="1" ht="12.75">
      <c r="A18" s="159"/>
      <c r="B18" s="160"/>
      <c r="C18" s="161"/>
      <c r="D18" s="161"/>
      <c r="E18" s="162"/>
      <c r="F18" s="162"/>
      <c r="G18" s="162"/>
      <c r="H18" s="623">
        <f t="shared" si="0"/>
      </c>
      <c r="I18" s="163"/>
      <c r="J18" s="162"/>
      <c r="K18" s="162"/>
      <c r="L18" s="162"/>
    </row>
    <row r="19" spans="1:14" s="164" customFormat="1" ht="12.75">
      <c r="A19" s="159"/>
      <c r="B19" s="155" t="s">
        <v>365</v>
      </c>
      <c r="C19" s="161"/>
      <c r="D19" s="156" t="s">
        <v>760</v>
      </c>
      <c r="E19" s="157">
        <f>'Címrendes összevont bevételek'!O200</f>
        <v>106635468</v>
      </c>
      <c r="F19" s="157">
        <f>'Címrendes összevont bevételek'!P200</f>
        <v>197292491</v>
      </c>
      <c r="G19" s="157">
        <f>'Címrendes összevont bevételek'!Q200</f>
        <v>197292491</v>
      </c>
      <c r="H19" s="622">
        <f t="shared" si="0"/>
        <v>1</v>
      </c>
      <c r="I19" s="163"/>
      <c r="J19" s="157">
        <f>'Címrendes összevont bevételek'!T200</f>
        <v>0</v>
      </c>
      <c r="K19" s="157">
        <f>'Címrendes összevont bevételek'!U200</f>
        <v>197292491</v>
      </c>
      <c r="L19" s="157">
        <f>'Címrendes összevont bevételek'!V200</f>
        <v>0</v>
      </c>
      <c r="M19" s="165"/>
      <c r="N19" s="166"/>
    </row>
    <row r="20" spans="1:14" s="164" customFormat="1" ht="12.75">
      <c r="A20" s="159"/>
      <c r="B20" s="155" t="s">
        <v>366</v>
      </c>
      <c r="C20" s="161"/>
      <c r="D20" s="156" t="s">
        <v>761</v>
      </c>
      <c r="E20" s="157">
        <f>'Címrendes összevont bevételek'!O201</f>
        <v>910338101</v>
      </c>
      <c r="F20" s="157">
        <f>'Címrendes összevont bevételek'!P201</f>
        <v>1043640478</v>
      </c>
      <c r="G20" s="157">
        <f>'Címrendes összevont bevételek'!Q201</f>
        <v>1043640478</v>
      </c>
      <c r="H20" s="622">
        <f t="shared" si="0"/>
        <v>1</v>
      </c>
      <c r="I20" s="163"/>
      <c r="J20" s="157">
        <f>'Címrendes összevont bevételek'!T201</f>
        <v>0</v>
      </c>
      <c r="K20" s="157">
        <f>'Címrendes összevont bevételek'!U201</f>
        <v>673949454</v>
      </c>
      <c r="L20" s="157">
        <f>'Címrendes összevont bevételek'!V201</f>
        <v>369691024</v>
      </c>
      <c r="M20" s="165"/>
      <c r="N20" s="166"/>
    </row>
    <row r="21" spans="1:14" ht="12.75">
      <c r="A21" s="154">
        <v>11</v>
      </c>
      <c r="B21" s="156" t="s">
        <v>502</v>
      </c>
      <c r="C21" s="156" t="s">
        <v>503</v>
      </c>
      <c r="D21" s="156"/>
      <c r="E21" s="157">
        <f>SUM(E19:E20)</f>
        <v>1016973569</v>
      </c>
      <c r="F21" s="157">
        <f>SUM(F19:F20)</f>
        <v>1240932969</v>
      </c>
      <c r="G21" s="157">
        <f>SUM(G19:G20)</f>
        <v>1240932969</v>
      </c>
      <c r="H21" s="622">
        <f t="shared" si="0"/>
        <v>1</v>
      </c>
      <c r="I21" s="158"/>
      <c r="J21" s="157">
        <f>SUM(J19:J20)</f>
        <v>0</v>
      </c>
      <c r="K21" s="157">
        <f>SUM(K19:K20)</f>
        <v>871241945</v>
      </c>
      <c r="L21" s="157">
        <f>SUM(L19:L20)</f>
        <v>369691024</v>
      </c>
      <c r="M21" s="167"/>
      <c r="N21" s="166"/>
    </row>
    <row r="22" spans="1:14" ht="12.75">
      <c r="A22" s="154">
        <v>12</v>
      </c>
      <c r="B22" s="156" t="s">
        <v>504</v>
      </c>
      <c r="C22" s="156" t="s">
        <v>505</v>
      </c>
      <c r="D22" s="156" t="s">
        <v>505</v>
      </c>
      <c r="E22" s="157">
        <f>'Címrendes összevont bevételek'!O202</f>
        <v>0</v>
      </c>
      <c r="F22" s="157">
        <f>'Címrendes összevont bevételek'!P202</f>
        <v>0</v>
      </c>
      <c r="G22" s="157">
        <f>'Címrendes összevont bevételek'!Q202</f>
        <v>0</v>
      </c>
      <c r="H22" s="622">
        <f t="shared" si="0"/>
        <v>0</v>
      </c>
      <c r="I22" s="158"/>
      <c r="J22" s="157">
        <f>'Címrendes összevont bevételek'!T202</f>
        <v>0</v>
      </c>
      <c r="K22" s="157">
        <f>'Címrendes összevont bevételek'!U202</f>
        <v>0</v>
      </c>
      <c r="L22" s="157">
        <f>'Címrendes összevont bevételek'!V202</f>
        <v>0</v>
      </c>
      <c r="M22" s="167"/>
      <c r="N22" s="166"/>
    </row>
    <row r="23" spans="1:14" s="164" customFormat="1" ht="12.75">
      <c r="A23" s="154">
        <v>13</v>
      </c>
      <c r="B23" s="161" t="s">
        <v>506</v>
      </c>
      <c r="C23" s="161" t="s">
        <v>307</v>
      </c>
      <c r="D23" s="161"/>
      <c r="E23" s="162">
        <f>SUM(E21:E22)</f>
        <v>1016973569</v>
      </c>
      <c r="F23" s="162">
        <f>SUM(F21:F22)</f>
        <v>1240932969</v>
      </c>
      <c r="G23" s="162">
        <f>SUM(G21:G22)</f>
        <v>1240932969</v>
      </c>
      <c r="H23" s="623">
        <f t="shared" si="0"/>
        <v>1</v>
      </c>
      <c r="I23" s="163"/>
      <c r="J23" s="162">
        <f>SUM(J21:J22)</f>
        <v>0</v>
      </c>
      <c r="K23" s="162">
        <f>SUM(K21:K22)</f>
        <v>871241945</v>
      </c>
      <c r="L23" s="162">
        <f>SUM(L21:L22)</f>
        <v>369691024</v>
      </c>
      <c r="M23" s="163">
        <f>SUM(J23:L23)-G23</f>
        <v>0</v>
      </c>
      <c r="N23" s="166"/>
    </row>
    <row r="24" spans="1:14" ht="12.75">
      <c r="A24" s="154">
        <v>14</v>
      </c>
      <c r="B24" s="155" t="s">
        <v>308</v>
      </c>
      <c r="C24" s="156" t="s">
        <v>309</v>
      </c>
      <c r="D24" s="156" t="s">
        <v>309</v>
      </c>
      <c r="E24" s="157">
        <f>'Címrendes összevont bevételek'!O204</f>
        <v>0</v>
      </c>
      <c r="F24" s="157">
        <f>'Címrendes összevont bevételek'!P204</f>
        <v>0</v>
      </c>
      <c r="G24" s="157">
        <f>'Címrendes összevont bevételek'!Q204</f>
        <v>30519842</v>
      </c>
      <c r="H24" s="622"/>
      <c r="I24" s="158"/>
      <c r="J24" s="157">
        <f>'Címrendes összevont bevételek'!T204</f>
        <v>0</v>
      </c>
      <c r="K24" s="157">
        <f>'Címrendes összevont bevételek'!U204</f>
        <v>30519842</v>
      </c>
      <c r="L24" s="157">
        <f>'Címrendes összevont bevételek'!V204</f>
        <v>0</v>
      </c>
      <c r="N24" s="166"/>
    </row>
    <row r="25" spans="1:14" ht="12.75">
      <c r="A25" s="154">
        <v>15</v>
      </c>
      <c r="B25" s="155" t="s">
        <v>310</v>
      </c>
      <c r="C25" s="156" t="s">
        <v>311</v>
      </c>
      <c r="D25" s="156" t="s">
        <v>311</v>
      </c>
      <c r="E25" s="157">
        <f>'Címrendes összevont bevételek'!O205</f>
        <v>0</v>
      </c>
      <c r="F25" s="157">
        <f>'Címrendes összevont bevételek'!P205</f>
        <v>0</v>
      </c>
      <c r="G25" s="157">
        <f>'Címrendes összevont bevételek'!Q205</f>
        <v>0</v>
      </c>
      <c r="H25" s="622">
        <f t="shared" si="0"/>
        <v>0</v>
      </c>
      <c r="I25" s="158"/>
      <c r="J25" s="157">
        <f>'Címrendes összevont bevételek'!T205</f>
        <v>0</v>
      </c>
      <c r="K25" s="157">
        <f>'Címrendes összevont bevételek'!U205</f>
        <v>0</v>
      </c>
      <c r="L25" s="157">
        <f>'Címrendes összevont bevételek'!V205</f>
        <v>0</v>
      </c>
      <c r="N25" s="166"/>
    </row>
    <row r="26" spans="1:14" ht="12.75">
      <c r="A26" s="154">
        <v>16</v>
      </c>
      <c r="B26" s="155" t="s">
        <v>312</v>
      </c>
      <c r="C26" s="156" t="s">
        <v>313</v>
      </c>
      <c r="D26" s="156" t="s">
        <v>313</v>
      </c>
      <c r="E26" s="157">
        <f>'Címrendes összevont bevételek'!O206</f>
        <v>839062970</v>
      </c>
      <c r="F26" s="157">
        <f>'Címrendes összevont bevételek'!P206</f>
        <v>882344387</v>
      </c>
      <c r="G26" s="157">
        <f>'Címrendes összevont bevételek'!Q206</f>
        <v>829330858</v>
      </c>
      <c r="H26" s="622">
        <f t="shared" si="0"/>
        <v>0.939917417982056</v>
      </c>
      <c r="I26" s="158"/>
      <c r="J26" s="157">
        <f>'Címrendes összevont bevételek'!T206</f>
        <v>0</v>
      </c>
      <c r="K26" s="157">
        <f>'Címrendes összevont bevételek'!U206</f>
        <v>662367305</v>
      </c>
      <c r="L26" s="157">
        <f>'Címrendes összevont bevételek'!V206</f>
        <v>166963553</v>
      </c>
      <c r="M26" s="158"/>
      <c r="N26" s="166"/>
    </row>
    <row r="27" spans="1:14" ht="12.75">
      <c r="A27" s="154">
        <v>17</v>
      </c>
      <c r="B27" s="155" t="s">
        <v>314</v>
      </c>
      <c r="C27" s="156" t="s">
        <v>315</v>
      </c>
      <c r="D27" s="156" t="s">
        <v>315</v>
      </c>
      <c r="E27" s="157">
        <f>'Címrendes összevont bevételek'!O207</f>
        <v>0</v>
      </c>
      <c r="F27" s="157">
        <f>'Címrendes összevont bevételek'!P207</f>
        <v>0</v>
      </c>
      <c r="G27" s="157">
        <f>'Címrendes összevont bevételek'!Q207</f>
        <v>315471882</v>
      </c>
      <c r="H27" s="622"/>
      <c r="I27" s="158"/>
      <c r="J27" s="157">
        <f>'Címrendes összevont bevételek'!T207</f>
        <v>0</v>
      </c>
      <c r="K27" s="157">
        <f>'Címrendes összevont bevételek'!U207</f>
        <v>0</v>
      </c>
      <c r="L27" s="157">
        <f>'Címrendes összevont bevételek'!V207</f>
        <v>315471882</v>
      </c>
      <c r="M27" s="167"/>
      <c r="N27" s="166"/>
    </row>
    <row r="28" spans="1:14" ht="12.75">
      <c r="A28" s="154">
        <v>18</v>
      </c>
      <c r="B28" s="155" t="s">
        <v>316</v>
      </c>
      <c r="C28" s="156" t="s">
        <v>317</v>
      </c>
      <c r="D28" s="156" t="s">
        <v>317</v>
      </c>
      <c r="E28" s="157">
        <f>'Címrendes összevont bevételek'!O208</f>
        <v>0</v>
      </c>
      <c r="F28" s="157">
        <f>'Címrendes összevont bevételek'!P208</f>
        <v>0</v>
      </c>
      <c r="G28" s="157">
        <f>'Címrendes összevont bevételek'!Q208</f>
        <v>0</v>
      </c>
      <c r="H28" s="622">
        <f t="shared" si="0"/>
        <v>0</v>
      </c>
      <c r="I28" s="158"/>
      <c r="J28" s="157">
        <f>'Címrendes összevont bevételek'!T208</f>
        <v>0</v>
      </c>
      <c r="K28" s="157">
        <f>'Címrendes összevont bevételek'!U208</f>
        <v>0</v>
      </c>
      <c r="L28" s="157">
        <f>'Címrendes összevont bevételek'!V208</f>
        <v>0</v>
      </c>
      <c r="M28" s="167"/>
      <c r="N28" s="166"/>
    </row>
    <row r="29" spans="1:14" ht="12.75">
      <c r="A29" s="154"/>
      <c r="B29" s="155"/>
      <c r="C29" s="156"/>
      <c r="D29" s="156"/>
      <c r="E29" s="157"/>
      <c r="F29" s="157"/>
      <c r="G29" s="157"/>
      <c r="H29" s="622">
        <f t="shared" si="0"/>
      </c>
      <c r="I29" s="158"/>
      <c r="J29" s="157"/>
      <c r="K29" s="157"/>
      <c r="L29" s="157"/>
      <c r="M29" s="167"/>
      <c r="N29" s="166"/>
    </row>
    <row r="30" spans="1:14" ht="12.75">
      <c r="A30" s="169"/>
      <c r="B30" s="170" t="s">
        <v>345</v>
      </c>
      <c r="C30" s="156"/>
      <c r="D30" s="156" t="s">
        <v>762</v>
      </c>
      <c r="E30" s="157">
        <f>'Címrendes összevont bevételek'!O210</f>
        <v>0</v>
      </c>
      <c r="F30" s="157">
        <f>'Címrendes összevont bevételek'!P210</f>
        <v>0</v>
      </c>
      <c r="G30" s="157">
        <f>'Címrendes összevont bevételek'!Q210</f>
        <v>0</v>
      </c>
      <c r="H30" s="622">
        <f t="shared" si="0"/>
        <v>0</v>
      </c>
      <c r="I30" s="158"/>
      <c r="J30" s="157">
        <f>'Címrendes összevont bevételek'!T210</f>
        <v>0</v>
      </c>
      <c r="K30" s="157">
        <f>'Címrendes összevont bevételek'!U210</f>
        <v>0</v>
      </c>
      <c r="L30" s="157">
        <f>'Címrendes összevont bevételek'!V210</f>
        <v>0</v>
      </c>
      <c r="M30" s="167"/>
      <c r="N30" s="166"/>
    </row>
    <row r="31" spans="1:14" ht="12.75">
      <c r="A31" s="169"/>
      <c r="B31" s="170" t="s">
        <v>346</v>
      </c>
      <c r="C31" s="156"/>
      <c r="D31" s="156" t="s">
        <v>763</v>
      </c>
      <c r="E31" s="157">
        <f>'Címrendes összevont bevételek'!O211</f>
        <v>0</v>
      </c>
      <c r="F31" s="157">
        <f>'Címrendes összevont bevételek'!P211</f>
        <v>0</v>
      </c>
      <c r="G31" s="157">
        <f>'Címrendes összevont bevételek'!Q211</f>
        <v>0</v>
      </c>
      <c r="H31" s="622">
        <f t="shared" si="0"/>
        <v>0</v>
      </c>
      <c r="I31" s="158"/>
      <c r="J31" s="157">
        <f>'Címrendes összevont bevételek'!T211</f>
        <v>0</v>
      </c>
      <c r="K31" s="157">
        <f>'Címrendes összevont bevételek'!U211</f>
        <v>0</v>
      </c>
      <c r="L31" s="157">
        <f>'Címrendes összevont bevételek'!V211</f>
        <v>0</v>
      </c>
      <c r="M31" s="167"/>
      <c r="N31" s="166"/>
    </row>
    <row r="32" spans="1:14" ht="12.75">
      <c r="A32" s="169">
        <v>19</v>
      </c>
      <c r="B32" s="171" t="s">
        <v>328</v>
      </c>
      <c r="C32" s="156" t="s">
        <v>327</v>
      </c>
      <c r="D32" s="156"/>
      <c r="E32" s="157">
        <f>SUM(E30:E31)</f>
        <v>0</v>
      </c>
      <c r="F32" s="157">
        <f>SUM(F30:F31)</f>
        <v>0</v>
      </c>
      <c r="G32" s="157">
        <f>SUM(G30:G31)</f>
        <v>0</v>
      </c>
      <c r="H32" s="622">
        <f t="shared" si="0"/>
        <v>0</v>
      </c>
      <c r="I32" s="158"/>
      <c r="J32" s="157">
        <f>SUM(J30:J31)</f>
        <v>0</v>
      </c>
      <c r="K32" s="157">
        <f>SUM(K30:K31)</f>
        <v>0</v>
      </c>
      <c r="L32" s="157">
        <f>SUM(L30:L31)</f>
        <v>0</v>
      </c>
      <c r="M32" s="167"/>
      <c r="N32" s="166"/>
    </row>
    <row r="33" spans="1:14" s="164" customFormat="1" ht="12.75">
      <c r="A33" s="169">
        <v>20</v>
      </c>
      <c r="B33" s="160" t="s">
        <v>507</v>
      </c>
      <c r="C33" s="161" t="s">
        <v>299</v>
      </c>
      <c r="D33" s="161"/>
      <c r="E33" s="162">
        <f>SUM(E23,E17,E10,E24:E28)</f>
        <v>1856036539</v>
      </c>
      <c r="F33" s="162">
        <f>SUM(F23,F17,F10,F24:F28)</f>
        <v>2123277356</v>
      </c>
      <c r="G33" s="162">
        <f>SUM(G23,G17,G10,G24:G28)</f>
        <v>2416255551</v>
      </c>
      <c r="H33" s="623">
        <f t="shared" si="0"/>
        <v>1.1379839492810944</v>
      </c>
      <c r="I33" s="163"/>
      <c r="J33" s="162">
        <f>SUM(J23,J17,J10,J24:J28)</f>
        <v>0</v>
      </c>
      <c r="K33" s="162">
        <f>SUM(K23,K17,K10,K24:K28)</f>
        <v>1564129092</v>
      </c>
      <c r="L33" s="162">
        <f>SUM(L23,L17,L10,L24:L28)</f>
        <v>852126459</v>
      </c>
      <c r="M33" s="163">
        <f>SUM(J33:L33)-G33</f>
        <v>0</v>
      </c>
      <c r="N33" s="166"/>
    </row>
    <row r="34" spans="1:13" s="164" customFormat="1" ht="12.75">
      <c r="A34" s="169">
        <v>26</v>
      </c>
      <c r="B34" s="160" t="s">
        <v>540</v>
      </c>
      <c r="C34" s="156" t="s">
        <v>320</v>
      </c>
      <c r="D34" s="156" t="s">
        <v>320</v>
      </c>
      <c r="E34" s="162">
        <f>'Címrendes összevont bevételek'!O214</f>
        <v>0</v>
      </c>
      <c r="F34" s="162">
        <f>'Címrendes összevont bevételek'!P214</f>
        <v>0</v>
      </c>
      <c r="G34" s="162">
        <f>'Címrendes összevont bevételek'!Q214</f>
        <v>0</v>
      </c>
      <c r="H34" s="623">
        <f t="shared" si="0"/>
        <v>0</v>
      </c>
      <c r="I34" s="163"/>
      <c r="J34" s="162">
        <f>'Címrendes összevont bevételek'!T214</f>
        <v>0</v>
      </c>
      <c r="K34" s="162">
        <f>'Címrendes összevont bevételek'!U214</f>
        <v>0</v>
      </c>
      <c r="L34" s="162">
        <f>'Címrendes összevont bevételek'!V214</f>
        <v>0</v>
      </c>
      <c r="M34" s="165"/>
    </row>
    <row r="35" spans="1:13" ht="12.75">
      <c r="A35" s="169">
        <v>27</v>
      </c>
      <c r="B35" s="155" t="s">
        <v>322</v>
      </c>
      <c r="C35" s="156" t="s">
        <v>323</v>
      </c>
      <c r="D35" s="156" t="s">
        <v>323</v>
      </c>
      <c r="E35" s="162">
        <f>'Címrendes összevont bevételek'!O215</f>
        <v>0</v>
      </c>
      <c r="F35" s="162">
        <f>'Címrendes összevont bevételek'!P215</f>
        <v>0</v>
      </c>
      <c r="G35" s="162">
        <f>'Címrendes összevont bevételek'!Q215</f>
        <v>0</v>
      </c>
      <c r="H35" s="623">
        <f t="shared" si="0"/>
        <v>0</v>
      </c>
      <c r="I35" s="163"/>
      <c r="J35" s="162">
        <f>'Címrendes összevont bevételek'!T215</f>
        <v>0</v>
      </c>
      <c r="K35" s="162">
        <f>'Címrendes összevont bevételek'!U215</f>
        <v>0</v>
      </c>
      <c r="L35" s="162">
        <f>'Címrendes összevont bevételek'!V215</f>
        <v>0</v>
      </c>
      <c r="M35" s="167"/>
    </row>
    <row r="36" spans="1:13" ht="12.75">
      <c r="A36" s="169">
        <v>28</v>
      </c>
      <c r="B36" s="171" t="s">
        <v>347</v>
      </c>
      <c r="C36" s="156" t="s">
        <v>348</v>
      </c>
      <c r="D36" s="156" t="s">
        <v>348</v>
      </c>
      <c r="E36" s="162">
        <f>'Címrendes összevont bevételek'!O216</f>
        <v>0</v>
      </c>
      <c r="F36" s="162">
        <f>'Címrendes összevont bevételek'!P216</f>
        <v>0</v>
      </c>
      <c r="G36" s="162">
        <f>'Címrendes összevont bevételek'!Q216</f>
        <v>0</v>
      </c>
      <c r="H36" s="623">
        <f t="shared" si="0"/>
        <v>0</v>
      </c>
      <c r="I36" s="163"/>
      <c r="J36" s="162">
        <f>'Címrendes összevont bevételek'!T216</f>
        <v>0</v>
      </c>
      <c r="K36" s="162">
        <f>'Címrendes összevont bevételek'!U216</f>
        <v>0</v>
      </c>
      <c r="L36" s="162">
        <f>'Címrendes összevont bevételek'!V216</f>
        <v>0</v>
      </c>
      <c r="M36" s="167"/>
    </row>
    <row r="37" spans="1:14" s="164" customFormat="1" ht="12.75">
      <c r="A37" s="169">
        <v>29</v>
      </c>
      <c r="B37" s="160" t="s">
        <v>508</v>
      </c>
      <c r="C37" s="161" t="s">
        <v>297</v>
      </c>
      <c r="D37" s="161" t="s">
        <v>297</v>
      </c>
      <c r="E37" s="162">
        <f>SUM(E33,E34,E35,E36)</f>
        <v>1856036539</v>
      </c>
      <c r="F37" s="162">
        <f>SUM(F33,F34,F35,F36)</f>
        <v>2123277356</v>
      </c>
      <c r="G37" s="162">
        <f>SUM(G33,G34,G35,G36)</f>
        <v>2416255551</v>
      </c>
      <c r="H37" s="623">
        <f t="shared" si="0"/>
        <v>1.1379839492810944</v>
      </c>
      <c r="I37" s="163"/>
      <c r="J37" s="162">
        <f>SUM(J33,J34,J35,J36)</f>
        <v>0</v>
      </c>
      <c r="K37" s="162">
        <f>SUM(K33,K34,K35,K36)</f>
        <v>1564129092</v>
      </c>
      <c r="L37" s="162">
        <f>SUM(L33,L34,L35,L36)</f>
        <v>852126459</v>
      </c>
      <c r="M37" s="163">
        <f>SUM(J37:L37)-G37</f>
        <v>0</v>
      </c>
      <c r="N37" s="166">
        <f>'Címrendes összevont bevételek'!Q218-G37</f>
        <v>0</v>
      </c>
    </row>
    <row r="38" spans="1:14" s="164" customFormat="1" ht="12.75">
      <c r="A38" s="540"/>
      <c r="B38" s="541"/>
      <c r="C38" s="542"/>
      <c r="D38" s="542"/>
      <c r="E38" s="543"/>
      <c r="F38" s="543"/>
      <c r="G38" s="543"/>
      <c r="H38" s="624"/>
      <c r="I38" s="163"/>
      <c r="J38" s="543"/>
      <c r="K38" s="543"/>
      <c r="L38" s="543"/>
      <c r="M38" s="163"/>
      <c r="N38" s="166"/>
    </row>
    <row r="39" spans="1:14" s="164" customFormat="1" ht="12.75">
      <c r="A39" s="540"/>
      <c r="B39" s="541"/>
      <c r="C39" s="542"/>
      <c r="D39" s="542"/>
      <c r="E39" s="543"/>
      <c r="F39" s="543"/>
      <c r="G39" s="543"/>
      <c r="H39" s="624"/>
      <c r="I39" s="163"/>
      <c r="J39" s="543"/>
      <c r="K39" s="543"/>
      <c r="L39" s="543"/>
      <c r="M39" s="163"/>
      <c r="N39" s="166"/>
    </row>
    <row r="40" spans="1:14" s="164" customFormat="1" ht="12.75">
      <c r="A40" s="540"/>
      <c r="B40" s="541"/>
      <c r="C40" s="542"/>
      <c r="D40" s="542"/>
      <c r="E40" s="543"/>
      <c r="F40" s="543"/>
      <c r="G40" s="543"/>
      <c r="H40" s="624"/>
      <c r="I40" s="163"/>
      <c r="J40" s="543"/>
      <c r="K40" s="543"/>
      <c r="L40" s="543"/>
      <c r="M40" s="163"/>
      <c r="N40" s="166"/>
    </row>
    <row r="41" spans="1:14" s="164" customFormat="1" ht="12.75">
      <c r="A41" s="540"/>
      <c r="B41" s="541"/>
      <c r="C41" s="542"/>
      <c r="D41" s="542"/>
      <c r="E41" s="543"/>
      <c r="F41" s="543"/>
      <c r="G41" s="543"/>
      <c r="H41" s="624"/>
      <c r="I41" s="163"/>
      <c r="J41" s="543"/>
      <c r="K41" s="543"/>
      <c r="L41" s="543"/>
      <c r="M41" s="163"/>
      <c r="N41" s="166"/>
    </row>
    <row r="42" spans="1:14" s="164" customFormat="1" ht="12.75">
      <c r="A42" s="540"/>
      <c r="B42" s="541"/>
      <c r="C42" s="542"/>
      <c r="D42" s="542"/>
      <c r="E42" s="543"/>
      <c r="F42" s="543"/>
      <c r="G42" s="543"/>
      <c r="H42" s="624"/>
      <c r="I42" s="163"/>
      <c r="J42" s="543"/>
      <c r="K42" s="543"/>
      <c r="L42" s="543"/>
      <c r="M42" s="163"/>
      <c r="N42" s="166"/>
    </row>
    <row r="43" spans="1:14" s="164" customFormat="1" ht="12.75">
      <c r="A43" s="540"/>
      <c r="B43" s="541"/>
      <c r="C43" s="542"/>
      <c r="D43" s="542"/>
      <c r="E43" s="543"/>
      <c r="F43" s="543"/>
      <c r="G43" s="543"/>
      <c r="H43" s="624"/>
      <c r="I43" s="163"/>
      <c r="J43" s="543"/>
      <c r="K43" s="543"/>
      <c r="L43" s="543"/>
      <c r="M43" s="163"/>
      <c r="N43" s="166"/>
    </row>
    <row r="44" spans="1:14" s="164" customFormat="1" ht="12.75">
      <c r="A44" s="540"/>
      <c r="B44" s="541"/>
      <c r="C44" s="542"/>
      <c r="D44" s="542"/>
      <c r="E44" s="543"/>
      <c r="F44" s="543"/>
      <c r="G44" s="543"/>
      <c r="H44" s="624"/>
      <c r="I44" s="163"/>
      <c r="J44" s="543"/>
      <c r="K44" s="543"/>
      <c r="L44" s="543"/>
      <c r="M44" s="163"/>
      <c r="N44" s="166"/>
    </row>
    <row r="45" spans="1:14" s="164" customFormat="1" ht="12.75">
      <c r="A45" s="540"/>
      <c r="B45" s="541"/>
      <c r="C45" s="542"/>
      <c r="D45" s="542"/>
      <c r="E45" s="543"/>
      <c r="F45" s="543"/>
      <c r="G45" s="543"/>
      <c r="H45" s="624"/>
      <c r="I45" s="163"/>
      <c r="J45" s="543"/>
      <c r="K45" s="543"/>
      <c r="L45" s="543"/>
      <c r="M45" s="163"/>
      <c r="N45" s="166"/>
    </row>
    <row r="46" spans="1:14" s="164" customFormat="1" ht="12.75">
      <c r="A46" s="540"/>
      <c r="B46" s="541"/>
      <c r="C46" s="542"/>
      <c r="D46" s="542"/>
      <c r="E46" s="543"/>
      <c r="F46" s="543"/>
      <c r="G46" s="543"/>
      <c r="H46" s="624"/>
      <c r="I46" s="163"/>
      <c r="J46" s="543"/>
      <c r="K46" s="543"/>
      <c r="L46" s="543"/>
      <c r="M46" s="163"/>
      <c r="N46" s="166"/>
    </row>
    <row r="47" spans="1:14" s="164" customFormat="1" ht="12.75">
      <c r="A47" s="540"/>
      <c r="B47" s="541"/>
      <c r="C47" s="542"/>
      <c r="D47" s="542"/>
      <c r="E47" s="543"/>
      <c r="F47" s="543"/>
      <c r="G47" s="543"/>
      <c r="H47" s="624"/>
      <c r="I47" s="163"/>
      <c r="J47" s="543"/>
      <c r="K47" s="543"/>
      <c r="L47" s="543"/>
      <c r="M47" s="163"/>
      <c r="N47" s="166"/>
    </row>
    <row r="48" spans="1:14" s="164" customFormat="1" ht="12.75">
      <c r="A48" s="540"/>
      <c r="B48" s="541"/>
      <c r="C48" s="542"/>
      <c r="D48" s="542"/>
      <c r="E48" s="543"/>
      <c r="F48" s="543"/>
      <c r="G48" s="543"/>
      <c r="H48" s="624"/>
      <c r="I48" s="163"/>
      <c r="J48" s="543"/>
      <c r="K48" s="543"/>
      <c r="L48" s="543"/>
      <c r="M48" s="163"/>
      <c r="N48" s="166"/>
    </row>
    <row r="49" spans="1:14" s="164" customFormat="1" ht="12.75">
      <c r="A49" s="540"/>
      <c r="B49" s="541"/>
      <c r="C49" s="542"/>
      <c r="D49" s="542"/>
      <c r="E49" s="543"/>
      <c r="F49" s="543"/>
      <c r="G49" s="543"/>
      <c r="H49" s="624"/>
      <c r="I49" s="163"/>
      <c r="J49" s="543"/>
      <c r="K49" s="543"/>
      <c r="L49" s="543"/>
      <c r="M49" s="163"/>
      <c r="N49" s="166"/>
    </row>
    <row r="50" spans="1:14" s="164" customFormat="1" ht="12.75">
      <c r="A50" s="540"/>
      <c r="B50" s="541"/>
      <c r="C50" s="542"/>
      <c r="D50" s="542"/>
      <c r="E50" s="543"/>
      <c r="F50" s="543"/>
      <c r="G50" s="543"/>
      <c r="H50" s="624"/>
      <c r="I50" s="163"/>
      <c r="J50" s="543"/>
      <c r="K50" s="543"/>
      <c r="L50" s="543"/>
      <c r="M50" s="163"/>
      <c r="N50" s="166"/>
    </row>
    <row r="51" spans="1:14" s="164" customFormat="1" ht="12.75">
      <c r="A51" s="540"/>
      <c r="B51" s="541"/>
      <c r="C51" s="542"/>
      <c r="D51" s="542"/>
      <c r="E51" s="543"/>
      <c r="F51" s="543"/>
      <c r="G51" s="543"/>
      <c r="H51" s="624"/>
      <c r="I51" s="163"/>
      <c r="J51" s="543"/>
      <c r="K51" s="543"/>
      <c r="L51" s="543"/>
      <c r="M51" s="163"/>
      <c r="N51" s="166"/>
    </row>
    <row r="52" spans="1:14" s="164" customFormat="1" ht="12.75">
      <c r="A52" s="540"/>
      <c r="B52" s="541"/>
      <c r="C52" s="542"/>
      <c r="D52" s="542"/>
      <c r="E52" s="543"/>
      <c r="F52" s="543"/>
      <c r="G52" s="543"/>
      <c r="H52" s="624"/>
      <c r="I52" s="163"/>
      <c r="J52" s="543"/>
      <c r="K52" s="543"/>
      <c r="L52" s="543"/>
      <c r="M52" s="163"/>
      <c r="N52" s="166"/>
    </row>
    <row r="53" spans="1:14" s="164" customFormat="1" ht="12.75">
      <c r="A53" s="540"/>
      <c r="B53" s="541"/>
      <c r="C53" s="542"/>
      <c r="D53" s="542"/>
      <c r="E53" s="543"/>
      <c r="F53" s="543"/>
      <c r="G53" s="543"/>
      <c r="H53" s="624"/>
      <c r="I53" s="163"/>
      <c r="J53" s="543"/>
      <c r="K53" s="543"/>
      <c r="L53" s="543"/>
      <c r="M53" s="163"/>
      <c r="N53" s="166"/>
    </row>
    <row r="54" spans="1:14" s="164" customFormat="1" ht="12.75">
      <c r="A54" s="540"/>
      <c r="B54" s="541"/>
      <c r="C54" s="542"/>
      <c r="D54" s="542"/>
      <c r="E54" s="543"/>
      <c r="F54" s="543"/>
      <c r="G54" s="543"/>
      <c r="H54" s="624"/>
      <c r="I54" s="163"/>
      <c r="J54" s="543"/>
      <c r="K54" s="543"/>
      <c r="L54" s="543"/>
      <c r="M54" s="163"/>
      <c r="N54" s="166"/>
    </row>
    <row r="55" spans="1:14" s="164" customFormat="1" ht="12.75">
      <c r="A55" s="540"/>
      <c r="B55" s="541"/>
      <c r="C55" s="542"/>
      <c r="D55" s="542"/>
      <c r="E55" s="543"/>
      <c r="F55" s="543"/>
      <c r="G55" s="543"/>
      <c r="H55" s="624"/>
      <c r="I55" s="163"/>
      <c r="J55" s="543"/>
      <c r="K55" s="543"/>
      <c r="L55" s="543"/>
      <c r="M55" s="163"/>
      <c r="N55" s="166"/>
    </row>
    <row r="56" spans="1:14" s="164" customFormat="1" ht="12.75">
      <c r="A56" s="540"/>
      <c r="B56" s="541"/>
      <c r="C56" s="542"/>
      <c r="D56" s="542"/>
      <c r="E56" s="543"/>
      <c r="F56" s="543"/>
      <c r="G56" s="543"/>
      <c r="H56" s="624"/>
      <c r="I56" s="163"/>
      <c r="J56" s="543"/>
      <c r="K56" s="543"/>
      <c r="L56" s="543"/>
      <c r="M56" s="163"/>
      <c r="N56" s="166"/>
    </row>
    <row r="57" spans="1:14" s="164" customFormat="1" ht="12.75">
      <c r="A57" s="540"/>
      <c r="B57" s="541"/>
      <c r="C57" s="542"/>
      <c r="D57" s="542"/>
      <c r="E57" s="543"/>
      <c r="F57" s="543"/>
      <c r="G57" s="543"/>
      <c r="H57" s="624"/>
      <c r="I57" s="163"/>
      <c r="J57" s="543"/>
      <c r="K57" s="543"/>
      <c r="L57" s="543"/>
      <c r="M57" s="163"/>
      <c r="N57" s="166"/>
    </row>
    <row r="58" spans="1:14" s="164" customFormat="1" ht="12.75">
      <c r="A58" s="540"/>
      <c r="B58" s="541"/>
      <c r="C58" s="542"/>
      <c r="D58" s="542"/>
      <c r="E58" s="543"/>
      <c r="F58" s="543"/>
      <c r="G58" s="543"/>
      <c r="H58" s="624"/>
      <c r="I58" s="163"/>
      <c r="J58" s="543"/>
      <c r="K58" s="543"/>
      <c r="L58" s="543"/>
      <c r="M58" s="163"/>
      <c r="N58" s="166"/>
    </row>
    <row r="59" spans="1:14" s="164" customFormat="1" ht="12.75">
      <c r="A59" s="540"/>
      <c r="B59" s="541"/>
      <c r="C59" s="542"/>
      <c r="D59" s="542"/>
      <c r="E59" s="543"/>
      <c r="F59" s="543"/>
      <c r="G59" s="543"/>
      <c r="H59" s="624"/>
      <c r="I59" s="163"/>
      <c r="J59" s="543"/>
      <c r="K59" s="543"/>
      <c r="L59" s="543"/>
      <c r="M59" s="163"/>
      <c r="N59" s="166"/>
    </row>
    <row r="60" spans="1:14" s="164" customFormat="1" ht="12.75">
      <c r="A60" s="540"/>
      <c r="B60" s="541"/>
      <c r="C60" s="542"/>
      <c r="D60" s="542"/>
      <c r="E60" s="543"/>
      <c r="F60" s="543"/>
      <c r="G60" s="543"/>
      <c r="H60" s="624"/>
      <c r="I60" s="163"/>
      <c r="J60" s="543"/>
      <c r="K60" s="543"/>
      <c r="L60" s="543"/>
      <c r="M60" s="163"/>
      <c r="N60" s="166"/>
    </row>
    <row r="61" spans="1:14" s="164" customFormat="1" ht="12.75">
      <c r="A61" s="540"/>
      <c r="B61" s="541"/>
      <c r="C61" s="542"/>
      <c r="D61" s="542"/>
      <c r="E61" s="543"/>
      <c r="F61" s="543"/>
      <c r="G61" s="543"/>
      <c r="H61" s="624"/>
      <c r="I61" s="163"/>
      <c r="J61" s="543"/>
      <c r="K61" s="543"/>
      <c r="L61" s="543"/>
      <c r="M61" s="163"/>
      <c r="N61" s="166"/>
    </row>
    <row r="62" spans="1:14" s="164" customFormat="1" ht="12.75">
      <c r="A62" s="540"/>
      <c r="B62" s="541"/>
      <c r="C62" s="542"/>
      <c r="D62" s="542"/>
      <c r="E62" s="543"/>
      <c r="F62" s="543"/>
      <c r="G62" s="543"/>
      <c r="H62" s="624"/>
      <c r="I62" s="163"/>
      <c r="J62" s="543"/>
      <c r="K62" s="543"/>
      <c r="L62" s="543"/>
      <c r="M62" s="163"/>
      <c r="N62" s="166"/>
    </row>
    <row r="63" spans="1:14" s="164" customFormat="1" ht="12.75">
      <c r="A63" s="540"/>
      <c r="B63" s="541"/>
      <c r="C63" s="542"/>
      <c r="D63" s="542"/>
      <c r="E63" s="543"/>
      <c r="F63" s="543"/>
      <c r="G63" s="543"/>
      <c r="H63" s="624"/>
      <c r="I63" s="163"/>
      <c r="J63" s="543"/>
      <c r="K63" s="543"/>
      <c r="L63" s="543"/>
      <c r="M63" s="163"/>
      <c r="N63" s="166"/>
    </row>
    <row r="64" spans="1:14" s="164" customFormat="1" ht="12.75">
      <c r="A64" s="540"/>
      <c r="B64" s="541"/>
      <c r="C64" s="542"/>
      <c r="D64" s="542"/>
      <c r="E64" s="543"/>
      <c r="F64" s="543"/>
      <c r="G64" s="543"/>
      <c r="H64" s="624"/>
      <c r="I64" s="163"/>
      <c r="J64" s="543"/>
      <c r="K64" s="543"/>
      <c r="L64" s="543"/>
      <c r="M64" s="163"/>
      <c r="N64" s="166"/>
    </row>
    <row r="65" spans="1:14" s="164" customFormat="1" ht="12.75">
      <c r="A65" s="540"/>
      <c r="B65" s="541"/>
      <c r="C65" s="542"/>
      <c r="D65" s="542"/>
      <c r="E65" s="543"/>
      <c r="F65" s="543"/>
      <c r="G65" s="543"/>
      <c r="H65" s="624"/>
      <c r="I65" s="163"/>
      <c r="J65" s="543"/>
      <c r="K65" s="543"/>
      <c r="L65" s="543"/>
      <c r="M65" s="163"/>
      <c r="N65" s="166"/>
    </row>
    <row r="66" spans="1:14" s="164" customFormat="1" ht="12.75">
      <c r="A66" s="540"/>
      <c r="B66" s="541"/>
      <c r="C66" s="542"/>
      <c r="D66" s="542"/>
      <c r="E66" s="543"/>
      <c r="F66" s="543"/>
      <c r="G66" s="543"/>
      <c r="H66" s="624"/>
      <c r="I66" s="163"/>
      <c r="J66" s="543"/>
      <c r="K66" s="543"/>
      <c r="L66" s="543"/>
      <c r="M66" s="163"/>
      <c r="N66" s="166"/>
    </row>
    <row r="67" spans="1:14" s="164" customFormat="1" ht="12.75">
      <c r="A67" s="540"/>
      <c r="B67" s="541"/>
      <c r="C67" s="542"/>
      <c r="D67" s="542"/>
      <c r="E67" s="543"/>
      <c r="F67" s="543"/>
      <c r="G67" s="543"/>
      <c r="H67" s="624"/>
      <c r="I67" s="163"/>
      <c r="J67" s="543"/>
      <c r="K67" s="543"/>
      <c r="L67" s="543"/>
      <c r="M67" s="163"/>
      <c r="N67" s="166"/>
    </row>
    <row r="68" spans="1:14" s="164" customFormat="1" ht="12.75">
      <c r="A68" s="540"/>
      <c r="B68" s="541"/>
      <c r="C68" s="542"/>
      <c r="D68" s="542"/>
      <c r="E68" s="543"/>
      <c r="F68" s="543"/>
      <c r="G68" s="543"/>
      <c r="H68" s="624"/>
      <c r="I68" s="163"/>
      <c r="J68" s="543"/>
      <c r="K68" s="543"/>
      <c r="L68" s="543"/>
      <c r="M68" s="163"/>
      <c r="N68" s="166"/>
    </row>
    <row r="69" spans="1:14" s="164" customFormat="1" ht="12.75">
      <c r="A69" s="540"/>
      <c r="B69" s="541"/>
      <c r="C69" s="542"/>
      <c r="D69" s="542"/>
      <c r="E69" s="543"/>
      <c r="F69" s="543"/>
      <c r="G69" s="543"/>
      <c r="H69" s="624"/>
      <c r="I69" s="163"/>
      <c r="J69" s="543"/>
      <c r="K69" s="543"/>
      <c r="L69" s="543"/>
      <c r="M69" s="163"/>
      <c r="N69" s="166"/>
    </row>
    <row r="70" spans="1:14" s="164" customFormat="1" ht="12.75">
      <c r="A70" s="540"/>
      <c r="B70" s="541"/>
      <c r="C70" s="542"/>
      <c r="D70" s="542"/>
      <c r="E70" s="543"/>
      <c r="F70" s="543"/>
      <c r="G70" s="543"/>
      <c r="H70" s="624"/>
      <c r="I70" s="163"/>
      <c r="J70" s="543"/>
      <c r="K70" s="543"/>
      <c r="L70" s="543"/>
      <c r="M70" s="163"/>
      <c r="N70" s="166"/>
    </row>
    <row r="71" spans="1:14" s="164" customFormat="1" ht="12.75">
      <c r="A71" s="540"/>
      <c r="B71" s="541"/>
      <c r="C71" s="542"/>
      <c r="D71" s="542"/>
      <c r="E71" s="543"/>
      <c r="F71" s="543"/>
      <c r="G71" s="543"/>
      <c r="H71" s="624"/>
      <c r="I71" s="163"/>
      <c r="J71" s="543"/>
      <c r="K71" s="543"/>
      <c r="L71" s="543"/>
      <c r="M71" s="163"/>
      <c r="N71" s="166"/>
    </row>
    <row r="72" spans="1:14" s="164" customFormat="1" ht="12.75">
      <c r="A72" s="540"/>
      <c r="B72" s="541"/>
      <c r="C72" s="542"/>
      <c r="D72" s="542"/>
      <c r="E72" s="543"/>
      <c r="F72" s="543"/>
      <c r="G72" s="543"/>
      <c r="H72" s="624"/>
      <c r="I72" s="163"/>
      <c r="J72" s="543"/>
      <c r="K72" s="543"/>
      <c r="L72" s="543"/>
      <c r="M72" s="163"/>
      <c r="N72" s="166"/>
    </row>
    <row r="73" spans="1:14" s="164" customFormat="1" ht="12.75">
      <c r="A73" s="540"/>
      <c r="B73" s="541"/>
      <c r="C73" s="542"/>
      <c r="D73" s="542"/>
      <c r="E73" s="543"/>
      <c r="F73" s="543"/>
      <c r="G73" s="543"/>
      <c r="H73" s="624"/>
      <c r="I73" s="163"/>
      <c r="J73" s="543"/>
      <c r="K73" s="543"/>
      <c r="L73" s="543"/>
      <c r="M73" s="163"/>
      <c r="N73" s="166"/>
    </row>
    <row r="74" spans="1:14" s="164" customFormat="1" ht="12.75">
      <c r="A74" s="540"/>
      <c r="B74" s="541"/>
      <c r="C74" s="542"/>
      <c r="D74" s="542"/>
      <c r="E74" s="543"/>
      <c r="F74" s="543"/>
      <c r="G74" s="543"/>
      <c r="H74" s="624"/>
      <c r="I74" s="163"/>
      <c r="J74" s="543"/>
      <c r="K74" s="543"/>
      <c r="L74" s="543"/>
      <c r="M74" s="163"/>
      <c r="N74" s="166"/>
    </row>
    <row r="75" spans="1:14" s="164" customFormat="1" ht="12.75">
      <c r="A75" s="540"/>
      <c r="B75" s="541"/>
      <c r="C75" s="542"/>
      <c r="D75" s="542"/>
      <c r="E75" s="543"/>
      <c r="F75" s="543"/>
      <c r="G75" s="543"/>
      <c r="H75" s="624"/>
      <c r="I75" s="163"/>
      <c r="J75" s="543"/>
      <c r="K75" s="543"/>
      <c r="L75" s="543"/>
      <c r="M75" s="163"/>
      <c r="N75" s="166"/>
    </row>
    <row r="76" spans="1:14" s="164" customFormat="1" ht="12.75">
      <c r="A76" s="540"/>
      <c r="B76" s="541"/>
      <c r="C76" s="542"/>
      <c r="D76" s="542"/>
      <c r="E76" s="543"/>
      <c r="F76" s="543"/>
      <c r="G76" s="543"/>
      <c r="H76" s="624"/>
      <c r="I76" s="163"/>
      <c r="J76" s="543"/>
      <c r="K76" s="543"/>
      <c r="L76" s="543"/>
      <c r="M76" s="163"/>
      <c r="N76" s="166"/>
    </row>
    <row r="77" spans="1:14" s="164" customFormat="1" ht="12.75">
      <c r="A77" s="540"/>
      <c r="B77" s="541"/>
      <c r="C77" s="542"/>
      <c r="D77" s="542"/>
      <c r="E77" s="543"/>
      <c r="F77" s="543"/>
      <c r="G77" s="543"/>
      <c r="H77" s="624"/>
      <c r="I77" s="163"/>
      <c r="J77" s="543"/>
      <c r="K77" s="543"/>
      <c r="L77" s="543"/>
      <c r="M77" s="163"/>
      <c r="N77" s="166"/>
    </row>
    <row r="78" spans="1:14" s="164" customFormat="1" ht="12.75">
      <c r="A78" s="540"/>
      <c r="B78" s="541"/>
      <c r="C78" s="542"/>
      <c r="D78" s="542"/>
      <c r="E78" s="543"/>
      <c r="F78" s="543"/>
      <c r="G78" s="543"/>
      <c r="H78" s="624"/>
      <c r="I78" s="163"/>
      <c r="J78" s="543"/>
      <c r="K78" s="543"/>
      <c r="L78" s="543"/>
      <c r="M78" s="163"/>
      <c r="N78" s="166"/>
    </row>
    <row r="79" spans="1:14" s="164" customFormat="1" ht="12.75">
      <c r="A79" s="540"/>
      <c r="B79" s="541"/>
      <c r="C79" s="542"/>
      <c r="D79" s="542"/>
      <c r="E79" s="543"/>
      <c r="F79" s="543"/>
      <c r="G79" s="543"/>
      <c r="H79" s="624"/>
      <c r="I79" s="163"/>
      <c r="J79" s="543"/>
      <c r="K79" s="543"/>
      <c r="L79" s="543"/>
      <c r="M79" s="163"/>
      <c r="N79" s="166"/>
    </row>
    <row r="80" spans="1:14" s="164" customFormat="1" ht="12.75">
      <c r="A80" s="540"/>
      <c r="B80" s="541"/>
      <c r="C80" s="542"/>
      <c r="D80" s="542"/>
      <c r="E80" s="543"/>
      <c r="F80" s="543"/>
      <c r="G80" s="543"/>
      <c r="H80" s="624"/>
      <c r="I80" s="163"/>
      <c r="J80" s="543"/>
      <c r="K80" s="543"/>
      <c r="L80" s="543"/>
      <c r="M80" s="163"/>
      <c r="N80" s="166"/>
    </row>
    <row r="81" spans="1:14" s="164" customFormat="1" ht="12.75">
      <c r="A81" s="540"/>
      <c r="B81" s="541"/>
      <c r="C81" s="542"/>
      <c r="D81" s="542"/>
      <c r="E81" s="543"/>
      <c r="F81" s="543"/>
      <c r="G81" s="543"/>
      <c r="H81" s="624"/>
      <c r="I81" s="163"/>
      <c r="J81" s="543"/>
      <c r="K81" s="543"/>
      <c r="L81" s="543"/>
      <c r="M81" s="163"/>
      <c r="N81" s="166"/>
    </row>
    <row r="82" spans="1:14" s="164" customFormat="1" ht="12.75">
      <c r="A82" s="540"/>
      <c r="B82" s="541"/>
      <c r="C82" s="542"/>
      <c r="D82" s="542"/>
      <c r="E82" s="543"/>
      <c r="F82" s="543"/>
      <c r="G82" s="543"/>
      <c r="H82" s="624"/>
      <c r="I82" s="163"/>
      <c r="J82" s="543"/>
      <c r="K82" s="543"/>
      <c r="L82" s="543"/>
      <c r="M82" s="163"/>
      <c r="N82" s="166"/>
    </row>
    <row r="83" spans="1:14" s="164" customFormat="1" ht="12.75">
      <c r="A83" s="540"/>
      <c r="B83" s="541"/>
      <c r="C83" s="542"/>
      <c r="D83" s="542"/>
      <c r="E83" s="543"/>
      <c r="F83" s="543"/>
      <c r="G83" s="543"/>
      <c r="H83" s="624"/>
      <c r="I83" s="163"/>
      <c r="J83" s="543"/>
      <c r="K83" s="543"/>
      <c r="L83" s="543"/>
      <c r="M83" s="163"/>
      <c r="N83" s="166"/>
    </row>
    <row r="84" spans="1:14" s="164" customFormat="1" ht="12.75">
      <c r="A84" s="540"/>
      <c r="B84" s="541"/>
      <c r="C84" s="542"/>
      <c r="D84" s="542"/>
      <c r="E84" s="543"/>
      <c r="F84" s="543"/>
      <c r="G84" s="543"/>
      <c r="H84" s="624"/>
      <c r="I84" s="163"/>
      <c r="J84" s="543"/>
      <c r="K84" s="543"/>
      <c r="L84" s="543"/>
      <c r="M84" s="163"/>
      <c r="N84" s="166"/>
    </row>
    <row r="85" spans="1:14" s="164" customFormat="1" ht="12.75">
      <c r="A85" s="540"/>
      <c r="B85" s="541"/>
      <c r="C85" s="542"/>
      <c r="D85" s="542"/>
      <c r="E85" s="543"/>
      <c r="F85" s="543"/>
      <c r="G85" s="543"/>
      <c r="H85" s="624"/>
      <c r="I85" s="163"/>
      <c r="J85" s="543"/>
      <c r="K85" s="543"/>
      <c r="L85" s="543"/>
      <c r="M85" s="163"/>
      <c r="N85" s="166"/>
    </row>
    <row r="86" spans="1:14" s="164" customFormat="1" ht="12.75">
      <c r="A86" s="540"/>
      <c r="B86" s="541"/>
      <c r="C86" s="542"/>
      <c r="D86" s="542"/>
      <c r="E86" s="543"/>
      <c r="F86" s="543"/>
      <c r="G86" s="543"/>
      <c r="H86" s="624"/>
      <c r="I86" s="163"/>
      <c r="J86" s="543"/>
      <c r="K86" s="543"/>
      <c r="L86" s="543"/>
      <c r="M86" s="163"/>
      <c r="N86" s="166"/>
    </row>
    <row r="87" spans="1:14" s="164" customFormat="1" ht="12.75">
      <c r="A87" s="540"/>
      <c r="B87" s="541"/>
      <c r="C87" s="542"/>
      <c r="D87" s="542"/>
      <c r="E87" s="543"/>
      <c r="F87" s="543"/>
      <c r="G87" s="543"/>
      <c r="H87" s="624"/>
      <c r="I87" s="163"/>
      <c r="J87" s="543"/>
      <c r="K87" s="543"/>
      <c r="L87" s="543"/>
      <c r="M87" s="163"/>
      <c r="N87" s="166"/>
    </row>
    <row r="88" spans="1:14" s="164" customFormat="1" ht="12.75">
      <c r="A88" s="540"/>
      <c r="B88" s="541"/>
      <c r="C88" s="542"/>
      <c r="D88" s="542"/>
      <c r="E88" s="543"/>
      <c r="F88" s="543"/>
      <c r="G88" s="543"/>
      <c r="H88" s="624"/>
      <c r="I88" s="163"/>
      <c r="J88" s="543"/>
      <c r="K88" s="543"/>
      <c r="L88" s="543"/>
      <c r="M88" s="163"/>
      <c r="N88" s="166"/>
    </row>
    <row r="89" spans="1:14" s="164" customFormat="1" ht="12.75">
      <c r="A89" s="540"/>
      <c r="B89" s="541"/>
      <c r="C89" s="542"/>
      <c r="D89" s="542"/>
      <c r="E89" s="543"/>
      <c r="F89" s="543"/>
      <c r="G89" s="543"/>
      <c r="H89" s="624"/>
      <c r="I89" s="163"/>
      <c r="J89" s="543"/>
      <c r="K89" s="543"/>
      <c r="L89" s="543"/>
      <c r="M89" s="163"/>
      <c r="N89" s="166"/>
    </row>
    <row r="90" spans="1:14" s="164" customFormat="1" ht="12.75">
      <c r="A90" s="540"/>
      <c r="B90" s="541"/>
      <c r="C90" s="542"/>
      <c r="D90" s="542"/>
      <c r="E90" s="543"/>
      <c r="F90" s="543"/>
      <c r="G90" s="543"/>
      <c r="H90" s="624"/>
      <c r="I90" s="163"/>
      <c r="J90" s="543"/>
      <c r="K90" s="543"/>
      <c r="L90" s="543"/>
      <c r="M90" s="163"/>
      <c r="N90" s="166"/>
    </row>
    <row r="91" spans="1:14" s="164" customFormat="1" ht="12.75">
      <c r="A91" s="540"/>
      <c r="B91" s="541"/>
      <c r="C91" s="542"/>
      <c r="D91" s="542"/>
      <c r="E91" s="543"/>
      <c r="F91" s="543"/>
      <c r="G91" s="543"/>
      <c r="H91" s="624"/>
      <c r="I91" s="163"/>
      <c r="J91" s="543"/>
      <c r="K91" s="543"/>
      <c r="L91" s="543"/>
      <c r="M91" s="163"/>
      <c r="N91" s="166"/>
    </row>
    <row r="92" spans="1:14" s="164" customFormat="1" ht="12.75">
      <c r="A92" s="540"/>
      <c r="B92" s="541"/>
      <c r="C92" s="542"/>
      <c r="D92" s="542"/>
      <c r="E92" s="543"/>
      <c r="F92" s="543"/>
      <c r="G92" s="543"/>
      <c r="H92" s="624"/>
      <c r="I92" s="163"/>
      <c r="J92" s="543"/>
      <c r="K92" s="543"/>
      <c r="L92" s="543"/>
      <c r="M92" s="163"/>
      <c r="N92" s="166"/>
    </row>
    <row r="93" spans="1:14" s="164" customFormat="1" ht="12.75">
      <c r="A93" s="540"/>
      <c r="B93" s="541"/>
      <c r="C93" s="542"/>
      <c r="D93" s="542"/>
      <c r="E93" s="543"/>
      <c r="F93" s="543"/>
      <c r="G93" s="543"/>
      <c r="H93" s="624"/>
      <c r="I93" s="163"/>
      <c r="J93" s="543"/>
      <c r="K93" s="543"/>
      <c r="L93" s="543"/>
      <c r="M93" s="163"/>
      <c r="N93" s="166"/>
    </row>
    <row r="94" spans="1:14" s="164" customFormat="1" ht="12.75">
      <c r="A94" s="540"/>
      <c r="B94" s="541"/>
      <c r="C94" s="542"/>
      <c r="D94" s="542"/>
      <c r="E94" s="543"/>
      <c r="F94" s="543"/>
      <c r="G94" s="543"/>
      <c r="H94" s="624"/>
      <c r="I94" s="163"/>
      <c r="J94" s="543"/>
      <c r="K94" s="543"/>
      <c r="L94" s="543"/>
      <c r="M94" s="163"/>
      <c r="N94" s="166"/>
    </row>
    <row r="95" spans="5:12" ht="12.75">
      <c r="E95" s="167"/>
      <c r="F95" s="167"/>
      <c r="G95" s="167"/>
      <c r="H95" s="625"/>
      <c r="I95" s="167"/>
      <c r="J95" s="167"/>
      <c r="K95" s="167"/>
      <c r="L95" s="167"/>
    </row>
    <row r="98" spans="3:5" ht="12.75">
      <c r="C98" s="491" t="s">
        <v>963</v>
      </c>
      <c r="E98" s="168"/>
    </row>
    <row r="99" ht="12.75">
      <c r="E99" s="168"/>
    </row>
    <row r="100" ht="12.75">
      <c r="E100" s="168"/>
    </row>
    <row r="101" ht="12.75">
      <c r="E101" s="168"/>
    </row>
    <row r="102" ht="12.75">
      <c r="E102" s="168"/>
    </row>
    <row r="103" ht="12.75">
      <c r="E103" s="168"/>
    </row>
  </sheetData>
  <sheetProtection/>
  <mergeCells count="8">
    <mergeCell ref="A5:A6"/>
    <mergeCell ref="E5:E6"/>
    <mergeCell ref="F5:F6"/>
    <mergeCell ref="G5:G6"/>
    <mergeCell ref="J5:L5"/>
    <mergeCell ref="C5:C6"/>
    <mergeCell ref="B5:B6"/>
    <mergeCell ref="H5:H6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93"/>
  <sheetViews>
    <sheetView view="pageBreakPreview" zoomScale="80" zoomScaleNormal="110" zoomScaleSheetLayoutView="80" zoomScalePageLayoutView="0" workbookViewId="0" topLeftCell="A1">
      <selection activeCell="G33" sqref="G33"/>
    </sheetView>
  </sheetViews>
  <sheetFormatPr defaultColWidth="8.8515625" defaultRowHeight="15"/>
  <cols>
    <col min="1" max="1" width="6.57421875" style="149" customWidth="1"/>
    <col min="2" max="2" width="63.00390625" style="149" customWidth="1"/>
    <col min="3" max="3" width="6.7109375" style="149" bestFit="1" customWidth="1"/>
    <col min="4" max="4" width="8.8515625" style="149" hidden="1" customWidth="1"/>
    <col min="5" max="5" width="11.8515625" style="149" customWidth="1"/>
    <col min="6" max="6" width="12.00390625" style="149" customWidth="1"/>
    <col min="7" max="7" width="15.00390625" style="149" customWidth="1"/>
    <col min="8" max="8" width="8.7109375" style="620" customWidth="1"/>
    <col min="9" max="9" width="4.140625" style="149" customWidth="1"/>
    <col min="10" max="10" width="8.8515625" style="149" customWidth="1"/>
    <col min="11" max="11" width="11.57421875" style="149" customWidth="1"/>
    <col min="12" max="12" width="12.57421875" style="149" customWidth="1"/>
    <col min="13" max="13" width="12.140625" style="149" customWidth="1"/>
    <col min="14" max="14" width="8.8515625" style="149" customWidth="1"/>
    <col min="15" max="15" width="10.140625" style="149" bestFit="1" customWidth="1"/>
    <col min="16" max="16384" width="8.8515625" style="149" customWidth="1"/>
  </cols>
  <sheetData>
    <row r="1" spans="2:8" ht="12.75">
      <c r="B1" s="491" t="s">
        <v>471</v>
      </c>
      <c r="C1" s="475" t="str">
        <f>'Címrendes összevont bevételek'!K2</f>
        <v>2019.</v>
      </c>
      <c r="D1" s="151"/>
      <c r="E1" s="151" t="s">
        <v>893</v>
      </c>
      <c r="F1" s="151"/>
      <c r="G1" s="151"/>
      <c r="H1" s="619"/>
    </row>
    <row r="2" spans="4:12" ht="12.75">
      <c r="D2" s="151"/>
      <c r="L2" s="491" t="s">
        <v>509</v>
      </c>
    </row>
    <row r="3" ht="12.75">
      <c r="A3" s="151"/>
    </row>
    <row r="4" spans="1:12" ht="12.75">
      <c r="A4" s="489"/>
      <c r="B4" s="152"/>
      <c r="C4" s="152"/>
      <c r="D4" s="152"/>
      <c r="E4" s="152"/>
      <c r="F4" s="152"/>
      <c r="G4" s="489"/>
      <c r="H4" s="621"/>
      <c r="L4" s="4" t="s">
        <v>765</v>
      </c>
    </row>
    <row r="5" spans="1:12" ht="25.5" customHeight="1">
      <c r="A5" s="716" t="s">
        <v>473</v>
      </c>
      <c r="B5" s="720" t="s">
        <v>474</v>
      </c>
      <c r="C5" s="718" t="s">
        <v>475</v>
      </c>
      <c r="D5" s="153"/>
      <c r="E5" s="646" t="str">
        <f>Finansz_bevételek!E5</f>
        <v>Eredeti ei.</v>
      </c>
      <c r="F5" s="646" t="str">
        <f>Finansz_bevételek!F5</f>
        <v>Módosított ei.</v>
      </c>
      <c r="G5" s="646" t="str">
        <f>Finansz_bevételek!G5</f>
        <v>Teljesítés</v>
      </c>
      <c r="H5" s="644" t="str">
        <f>Finansz_bevételek!H5</f>
        <v>Teljesítés %-a</v>
      </c>
      <c r="I5" s="67"/>
      <c r="J5" s="637" t="s">
        <v>0</v>
      </c>
      <c r="K5" s="638" t="s">
        <v>15</v>
      </c>
      <c r="L5" s="639" t="s">
        <v>16</v>
      </c>
    </row>
    <row r="6" spans="1:12" ht="54" customHeight="1">
      <c r="A6" s="717"/>
      <c r="B6" s="720"/>
      <c r="C6" s="719"/>
      <c r="D6" s="490"/>
      <c r="E6" s="647"/>
      <c r="F6" s="647"/>
      <c r="G6" s="647"/>
      <c r="H6" s="645"/>
      <c r="I6" s="67"/>
      <c r="J6" s="68" t="s">
        <v>14</v>
      </c>
      <c r="K6" s="68" t="s">
        <v>15</v>
      </c>
      <c r="L6" s="68" t="s">
        <v>16</v>
      </c>
    </row>
    <row r="7" spans="1:12" ht="12.75">
      <c r="A7" s="154" t="s">
        <v>476</v>
      </c>
      <c r="B7" s="155" t="s">
        <v>510</v>
      </c>
      <c r="C7" s="156" t="s">
        <v>511</v>
      </c>
      <c r="D7" s="156"/>
      <c r="E7" s="157">
        <f>'Címrendes összevont kiadások'!O56</f>
        <v>0</v>
      </c>
      <c r="F7" s="157">
        <f>'Címrendes összevont kiadások'!P56</f>
        <v>0</v>
      </c>
      <c r="G7" s="157">
        <f>'Címrendes összevont kiadások'!Q56</f>
        <v>0</v>
      </c>
      <c r="H7" s="622">
        <f>IF(G7="","",IF(G7=0,0,G7/F7))</f>
        <v>0</v>
      </c>
      <c r="I7" s="172"/>
      <c r="J7" s="157">
        <f>'Címrendes összevont kiadások'!T56</f>
        <v>0</v>
      </c>
      <c r="K7" s="157">
        <f>'Címrendes összevont kiadások'!U56</f>
        <v>0</v>
      </c>
      <c r="L7" s="157">
        <f>'Címrendes összevont kiadások'!V56</f>
        <v>0</v>
      </c>
    </row>
    <row r="8" spans="1:12" ht="12.75">
      <c r="A8" s="154" t="s">
        <v>479</v>
      </c>
      <c r="B8" s="155" t="s">
        <v>512</v>
      </c>
      <c r="C8" s="156" t="s">
        <v>513</v>
      </c>
      <c r="D8" s="156"/>
      <c r="E8" s="157">
        <f>'Címrendes összevont kiadások'!O57</f>
        <v>0</v>
      </c>
      <c r="F8" s="157">
        <f>'Címrendes összevont kiadások'!P57</f>
        <v>0</v>
      </c>
      <c r="G8" s="157">
        <f>'Címrendes összevont kiadások'!Q57</f>
        <v>0</v>
      </c>
      <c r="H8" s="622">
        <f aca="true" t="shared" si="0" ref="H8:H33">IF(G8="","",IF(G8=0,0,G8/F8))</f>
        <v>0</v>
      </c>
      <c r="I8" s="172"/>
      <c r="J8" s="157">
        <f>'Címrendes összevont kiadások'!T57</f>
        <v>0</v>
      </c>
      <c r="K8" s="157">
        <f>'Címrendes összevont kiadások'!U57</f>
        <v>0</v>
      </c>
      <c r="L8" s="157">
        <f>'Címrendes összevont kiadások'!V57</f>
        <v>0</v>
      </c>
    </row>
    <row r="9" spans="1:12" ht="12.75">
      <c r="A9" s="154" t="s">
        <v>482</v>
      </c>
      <c r="B9" s="155" t="s">
        <v>514</v>
      </c>
      <c r="C9" s="156" t="s">
        <v>515</v>
      </c>
      <c r="D9" s="156"/>
      <c r="E9" s="157">
        <f>'Címrendes összevont kiadások'!O58</f>
        <v>0</v>
      </c>
      <c r="F9" s="157">
        <f>'Címrendes összevont kiadások'!P58</f>
        <v>0</v>
      </c>
      <c r="G9" s="157">
        <f>'Címrendes összevont kiadások'!Q58</f>
        <v>0</v>
      </c>
      <c r="H9" s="622">
        <f t="shared" si="0"/>
        <v>0</v>
      </c>
      <c r="I9" s="172"/>
      <c r="J9" s="157">
        <f>'Címrendes összevont kiadások'!T58</f>
        <v>0</v>
      </c>
      <c r="K9" s="157">
        <f>'Címrendes összevont kiadások'!U58</f>
        <v>0</v>
      </c>
      <c r="L9" s="157">
        <f>'Címrendes összevont kiadások'!V58</f>
        <v>0</v>
      </c>
    </row>
    <row r="10" spans="1:13" s="164" customFormat="1" ht="12.75">
      <c r="A10" s="159" t="s">
        <v>485</v>
      </c>
      <c r="B10" s="160" t="s">
        <v>516</v>
      </c>
      <c r="C10" s="161" t="s">
        <v>92</v>
      </c>
      <c r="D10" s="161"/>
      <c r="E10" s="162">
        <f>SUM(E7:E9)</f>
        <v>0</v>
      </c>
      <c r="F10" s="162">
        <f>SUM(F7:F9)</f>
        <v>0</v>
      </c>
      <c r="G10" s="162">
        <f>SUM(G7:G9)</f>
        <v>0</v>
      </c>
      <c r="H10" s="623">
        <f t="shared" si="0"/>
        <v>0</v>
      </c>
      <c r="I10" s="173"/>
      <c r="J10" s="162">
        <f>SUM(J7:J9)</f>
        <v>0</v>
      </c>
      <c r="K10" s="162">
        <f>SUM(K7:K9)</f>
        <v>0</v>
      </c>
      <c r="L10" s="162">
        <f>SUM(L7:L9)</f>
        <v>0</v>
      </c>
      <c r="M10" s="166">
        <f>SUM(J10:L10)-G10</f>
        <v>0</v>
      </c>
    </row>
    <row r="11" spans="1:12" s="164" customFormat="1" ht="12.75">
      <c r="A11" s="159"/>
      <c r="B11" s="160"/>
      <c r="C11" s="161"/>
      <c r="D11" s="161"/>
      <c r="E11" s="162"/>
      <c r="F11" s="162"/>
      <c r="G11" s="162"/>
      <c r="H11" s="623">
        <f t="shared" si="0"/>
      </c>
      <c r="I11" s="173"/>
      <c r="J11" s="162"/>
      <c r="K11" s="162"/>
      <c r="L11" s="162"/>
    </row>
    <row r="12" spans="1:12" ht="12.75">
      <c r="A12" s="154" t="s">
        <v>487</v>
      </c>
      <c r="B12" s="155" t="s">
        <v>358</v>
      </c>
      <c r="C12" s="156" t="s">
        <v>517</v>
      </c>
      <c r="D12" s="156"/>
      <c r="E12" s="157">
        <f>'Címrendes összevont kiadások'!O61</f>
        <v>0</v>
      </c>
      <c r="F12" s="157">
        <f>'Címrendes összevont kiadások'!P61</f>
        <v>0</v>
      </c>
      <c r="G12" s="157">
        <f>'Címrendes összevont kiadások'!Q61</f>
        <v>0</v>
      </c>
      <c r="H12" s="622">
        <f t="shared" si="0"/>
        <v>0</v>
      </c>
      <c r="I12" s="172"/>
      <c r="J12" s="157">
        <f>'Címrendes összevont kiadások'!T61</f>
        <v>0</v>
      </c>
      <c r="K12" s="157">
        <f>'Címrendes összevont kiadások'!U61</f>
        <v>0</v>
      </c>
      <c r="L12" s="157">
        <f>'Címrendes összevont kiadások'!V61</f>
        <v>0</v>
      </c>
    </row>
    <row r="13" spans="1:12" ht="12.75">
      <c r="A13" s="154"/>
      <c r="B13" s="155" t="s">
        <v>359</v>
      </c>
      <c r="C13" s="156" t="s">
        <v>518</v>
      </c>
      <c r="D13" s="156"/>
      <c r="E13" s="157">
        <f>'Címrendes összevont kiadások'!O62</f>
        <v>0</v>
      </c>
      <c r="F13" s="157">
        <f>'Címrendes összevont kiadások'!P62</f>
        <v>0</v>
      </c>
      <c r="G13" s="157">
        <f>'Címrendes összevont kiadások'!Q62</f>
        <v>0</v>
      </c>
      <c r="H13" s="622">
        <f t="shared" si="0"/>
        <v>0</v>
      </c>
      <c r="I13" s="172"/>
      <c r="J13" s="157">
        <f>'Címrendes összevont kiadások'!T62</f>
        <v>0</v>
      </c>
      <c r="K13" s="157">
        <f>'Címrendes összevont kiadások'!U62</f>
        <v>0</v>
      </c>
      <c r="L13" s="157">
        <f>'Címrendes összevont kiadások'!V62</f>
        <v>0</v>
      </c>
    </row>
    <row r="14" spans="1:12" ht="12.75">
      <c r="A14" s="154" t="s">
        <v>490</v>
      </c>
      <c r="B14" s="155" t="s">
        <v>360</v>
      </c>
      <c r="C14" s="156" t="s">
        <v>519</v>
      </c>
      <c r="D14" s="156"/>
      <c r="E14" s="157">
        <f>'Címrendes összevont kiadások'!O63</f>
        <v>0</v>
      </c>
      <c r="F14" s="157">
        <f>'Címrendes összevont kiadások'!P63</f>
        <v>0</v>
      </c>
      <c r="G14" s="157">
        <f>'Címrendes összevont kiadások'!Q63</f>
        <v>0</v>
      </c>
      <c r="H14" s="622">
        <f t="shared" si="0"/>
        <v>0</v>
      </c>
      <c r="I14" s="172"/>
      <c r="J14" s="157">
        <f>'Címrendes összevont kiadások'!T63</f>
        <v>0</v>
      </c>
      <c r="K14" s="157">
        <f>'Címrendes összevont kiadások'!U63</f>
        <v>0</v>
      </c>
      <c r="L14" s="157">
        <f>'Címrendes összevont kiadások'!V63</f>
        <v>0</v>
      </c>
    </row>
    <row r="15" spans="1:12" ht="12.75">
      <c r="A15" s="154" t="s">
        <v>493</v>
      </c>
      <c r="B15" s="155" t="s">
        <v>361</v>
      </c>
      <c r="C15" s="156" t="s">
        <v>520</v>
      </c>
      <c r="D15" s="156"/>
      <c r="E15" s="157">
        <f>'Címrendes összevont kiadások'!O64</f>
        <v>0</v>
      </c>
      <c r="F15" s="157">
        <f>'Címrendes összevont kiadások'!P64</f>
        <v>0</v>
      </c>
      <c r="G15" s="157">
        <f>'Címrendes összevont kiadások'!Q64</f>
        <v>0</v>
      </c>
      <c r="H15" s="622">
        <f t="shared" si="0"/>
        <v>0</v>
      </c>
      <c r="I15" s="172"/>
      <c r="J15" s="157">
        <f>'Címrendes összevont kiadások'!T64</f>
        <v>0</v>
      </c>
      <c r="K15" s="157">
        <f>'Címrendes összevont kiadások'!U64</f>
        <v>0</v>
      </c>
      <c r="L15" s="157">
        <f>'Címrendes összevont kiadások'!V64</f>
        <v>0</v>
      </c>
    </row>
    <row r="16" spans="1:12" ht="12.75">
      <c r="A16" s="154" t="s">
        <v>496</v>
      </c>
      <c r="B16" s="155" t="s">
        <v>362</v>
      </c>
      <c r="C16" s="156" t="s">
        <v>521</v>
      </c>
      <c r="D16" s="156"/>
      <c r="E16" s="157">
        <f>'Címrendes összevont kiadások'!O65</f>
        <v>0</v>
      </c>
      <c r="F16" s="157">
        <f>'Címrendes összevont kiadások'!P65</f>
        <v>0</v>
      </c>
      <c r="G16" s="157">
        <f>'Címrendes összevont kiadások'!Q65</f>
        <v>0</v>
      </c>
      <c r="H16" s="622">
        <f t="shared" si="0"/>
        <v>0</v>
      </c>
      <c r="I16" s="172"/>
      <c r="J16" s="157">
        <f>'Címrendes összevont kiadások'!T65</f>
        <v>0</v>
      </c>
      <c r="K16" s="157">
        <f>'Címrendes összevont kiadások'!U65</f>
        <v>0</v>
      </c>
      <c r="L16" s="157">
        <f>'Címrendes összevont kiadások'!V65</f>
        <v>0</v>
      </c>
    </row>
    <row r="17" spans="1:12" ht="12.75">
      <c r="A17" s="154" t="s">
        <v>499</v>
      </c>
      <c r="B17" s="155" t="s">
        <v>344</v>
      </c>
      <c r="C17" s="156" t="s">
        <v>522</v>
      </c>
      <c r="D17" s="156"/>
      <c r="E17" s="157">
        <f>'Címrendes összevont kiadások'!O66</f>
        <v>0</v>
      </c>
      <c r="F17" s="157">
        <f>'Címrendes összevont kiadások'!P66</f>
        <v>0</v>
      </c>
      <c r="G17" s="157">
        <f>'Címrendes összevont kiadások'!Q66</f>
        <v>0</v>
      </c>
      <c r="H17" s="622">
        <f t="shared" si="0"/>
        <v>0</v>
      </c>
      <c r="I17" s="172"/>
      <c r="J17" s="157">
        <f>'Címrendes összevont kiadások'!T66</f>
        <v>0</v>
      </c>
      <c r="K17" s="157">
        <f>'Címrendes összevont kiadások'!U66</f>
        <v>0</v>
      </c>
      <c r="L17" s="157">
        <f>'Címrendes összevont kiadások'!V66</f>
        <v>0</v>
      </c>
    </row>
    <row r="18" spans="1:13" s="164" customFormat="1" ht="12.75">
      <c r="A18" s="154" t="s">
        <v>500</v>
      </c>
      <c r="B18" s="160" t="s">
        <v>523</v>
      </c>
      <c r="C18" s="161" t="s">
        <v>94</v>
      </c>
      <c r="D18" s="161"/>
      <c r="E18" s="162">
        <f>SUM(E12:E17)</f>
        <v>0</v>
      </c>
      <c r="F18" s="162">
        <f>SUM(F12:F17)</f>
        <v>0</v>
      </c>
      <c r="G18" s="162">
        <f>SUM(G12:G17)</f>
        <v>0</v>
      </c>
      <c r="H18" s="623">
        <f t="shared" si="0"/>
        <v>0</v>
      </c>
      <c r="I18" s="173"/>
      <c r="J18" s="162">
        <f>SUM(J12:J17)</f>
        <v>0</v>
      </c>
      <c r="K18" s="162">
        <f>SUM(K12:K17)</f>
        <v>0</v>
      </c>
      <c r="L18" s="162">
        <f>SUM(L12:L17)</f>
        <v>0</v>
      </c>
      <c r="M18" s="166">
        <f>SUM(J18:L18)-G18</f>
        <v>0</v>
      </c>
    </row>
    <row r="19" spans="1:12" ht="12.75">
      <c r="A19" s="154" t="s">
        <v>524</v>
      </c>
      <c r="B19" s="155" t="s">
        <v>95</v>
      </c>
      <c r="C19" s="156" t="s">
        <v>96</v>
      </c>
      <c r="D19" s="156"/>
      <c r="E19" s="157">
        <f>'Címrendes összevont kiadások'!O68</f>
        <v>0</v>
      </c>
      <c r="F19" s="157">
        <f>'Címrendes összevont kiadások'!P68</f>
        <v>0</v>
      </c>
      <c r="G19" s="157">
        <f>'Címrendes összevont kiadások'!Q68</f>
        <v>0</v>
      </c>
      <c r="H19" s="622">
        <f t="shared" si="0"/>
        <v>0</v>
      </c>
      <c r="I19" s="172"/>
      <c r="J19" s="157">
        <f>'Címrendes összevont kiadások'!T68</f>
        <v>0</v>
      </c>
      <c r="K19" s="157">
        <f>'Címrendes összevont kiadások'!U68</f>
        <v>0</v>
      </c>
      <c r="L19" s="157">
        <f>'Címrendes összevont kiadások'!V68</f>
        <v>0</v>
      </c>
    </row>
    <row r="20" spans="1:13" ht="12.75">
      <c r="A20" s="154" t="s">
        <v>525</v>
      </c>
      <c r="B20" s="155" t="s">
        <v>97</v>
      </c>
      <c r="C20" s="156" t="s">
        <v>98</v>
      </c>
      <c r="D20" s="156"/>
      <c r="E20" s="157">
        <f>'Címrendes összevont kiadások'!O69</f>
        <v>26865392</v>
      </c>
      <c r="F20" s="157">
        <f>'Címrendes összevont kiadások'!P69</f>
        <v>26865392</v>
      </c>
      <c r="G20" s="157">
        <f>'Címrendes összevont kiadások'!Q69</f>
        <v>26865392</v>
      </c>
      <c r="H20" s="622">
        <f t="shared" si="0"/>
        <v>1</v>
      </c>
      <c r="I20" s="172"/>
      <c r="J20" s="157">
        <f>'Címrendes összevont kiadások'!T69</f>
        <v>0</v>
      </c>
      <c r="K20" s="157">
        <f>'Címrendes összevont kiadások'!U69</f>
        <v>26865392</v>
      </c>
      <c r="L20" s="157">
        <f>'Címrendes összevont kiadások'!V69</f>
        <v>0</v>
      </c>
      <c r="M20" s="158"/>
    </row>
    <row r="21" spans="1:13" ht="12.75">
      <c r="A21" s="154" t="s">
        <v>526</v>
      </c>
      <c r="B21" s="155" t="s">
        <v>99</v>
      </c>
      <c r="C21" s="156" t="s">
        <v>100</v>
      </c>
      <c r="D21" s="156"/>
      <c r="E21" s="157">
        <f>'Címrendes összevont kiadások'!O70</f>
        <v>839062970</v>
      </c>
      <c r="F21" s="157">
        <f>'Címrendes összevont kiadások'!P70</f>
        <v>882344387</v>
      </c>
      <c r="G21" s="157">
        <f>'Címrendes összevont kiadások'!Q70</f>
        <v>829330858</v>
      </c>
      <c r="H21" s="622">
        <f t="shared" si="0"/>
        <v>0.939917417982056</v>
      </c>
      <c r="I21" s="172"/>
      <c r="J21" s="157">
        <f>'Címrendes összevont kiadások'!T70</f>
        <v>0</v>
      </c>
      <c r="K21" s="157">
        <f>'Címrendes összevont kiadások'!U70</f>
        <v>662367305</v>
      </c>
      <c r="L21" s="157">
        <f>'Címrendes összevont kiadások'!V70</f>
        <v>166963553</v>
      </c>
      <c r="M21" s="158"/>
    </row>
    <row r="22" spans="1:13" ht="12.75">
      <c r="A22" s="154" t="s">
        <v>527</v>
      </c>
      <c r="B22" s="155" t="s">
        <v>528</v>
      </c>
      <c r="C22" s="156" t="s">
        <v>101</v>
      </c>
      <c r="D22" s="156"/>
      <c r="E22" s="157">
        <f>'Címrendes összevont kiadások'!O71</f>
        <v>0</v>
      </c>
      <c r="F22" s="157">
        <f>'Címrendes összevont kiadások'!P71</f>
        <v>0</v>
      </c>
      <c r="G22" s="157">
        <f>'Címrendes összevont kiadások'!Q71</f>
        <v>315474558</v>
      </c>
      <c r="H22" s="622"/>
      <c r="I22" s="172"/>
      <c r="J22" s="157">
        <f>'Címrendes összevont kiadások'!T71</f>
        <v>0</v>
      </c>
      <c r="K22" s="157">
        <f>'Címrendes összevont kiadások'!U71</f>
        <v>0</v>
      </c>
      <c r="L22" s="157">
        <f>'Címrendes összevont kiadások'!V71</f>
        <v>315474558</v>
      </c>
      <c r="M22" s="158"/>
    </row>
    <row r="23" spans="1:12" ht="12.75">
      <c r="A23" s="154" t="s">
        <v>529</v>
      </c>
      <c r="B23" s="155" t="s">
        <v>102</v>
      </c>
      <c r="C23" s="156" t="s">
        <v>103</v>
      </c>
      <c r="D23" s="156"/>
      <c r="E23" s="157">
        <f>'Címrendes összevont kiadások'!O72</f>
        <v>0</v>
      </c>
      <c r="F23" s="157">
        <f>'Címrendes összevont kiadások'!P72</f>
        <v>0</v>
      </c>
      <c r="G23" s="157">
        <f>'Címrendes összevont kiadások'!Q72</f>
        <v>0</v>
      </c>
      <c r="H23" s="622">
        <f t="shared" si="0"/>
        <v>0</v>
      </c>
      <c r="I23" s="172"/>
      <c r="J23" s="157">
        <f>'Címrendes összevont kiadások'!T72</f>
        <v>0</v>
      </c>
      <c r="K23" s="157">
        <f>'Címrendes összevont kiadások'!U72</f>
        <v>0</v>
      </c>
      <c r="L23" s="157">
        <f>'Címrendes összevont kiadások'!V72</f>
        <v>0</v>
      </c>
    </row>
    <row r="24" spans="1:12" ht="12.75">
      <c r="A24" s="154" t="s">
        <v>530</v>
      </c>
      <c r="B24" s="155" t="s">
        <v>104</v>
      </c>
      <c r="C24" s="156" t="s">
        <v>105</v>
      </c>
      <c r="D24" s="156"/>
      <c r="E24" s="157">
        <f>'Címrendes összevont kiadások'!O73</f>
        <v>0</v>
      </c>
      <c r="F24" s="157">
        <f>'Címrendes összevont kiadások'!P73</f>
        <v>0</v>
      </c>
      <c r="G24" s="157">
        <f>'Címrendes összevont kiadások'!Q73</f>
        <v>0</v>
      </c>
      <c r="H24" s="622">
        <f t="shared" si="0"/>
        <v>0</v>
      </c>
      <c r="I24" s="172"/>
      <c r="J24" s="157">
        <f>'Címrendes összevont kiadások'!T73</f>
        <v>0</v>
      </c>
      <c r="K24" s="157">
        <f>'Címrendes összevont kiadások'!U73</f>
        <v>0</v>
      </c>
      <c r="L24" s="157">
        <f>'Címrendes összevont kiadások'!V73</f>
        <v>0</v>
      </c>
    </row>
    <row r="25" spans="1:12" ht="12.75">
      <c r="A25" s="154"/>
      <c r="B25" s="155"/>
      <c r="C25" s="156"/>
      <c r="D25" s="156"/>
      <c r="E25" s="157"/>
      <c r="F25" s="157"/>
      <c r="G25" s="157"/>
      <c r="H25" s="622">
        <f t="shared" si="0"/>
      </c>
      <c r="I25" s="172"/>
      <c r="J25" s="157"/>
      <c r="K25" s="157"/>
      <c r="L25" s="157"/>
    </row>
    <row r="26" spans="1:12" ht="12.75">
      <c r="A26" s="154"/>
      <c r="B26" s="155" t="s">
        <v>353</v>
      </c>
      <c r="C26" s="156"/>
      <c r="D26" s="156"/>
      <c r="E26" s="157">
        <f>'Címrendes összevont kiadások'!O75</f>
        <v>0</v>
      </c>
      <c r="F26" s="157">
        <f>'Címrendes összevont kiadások'!P75</f>
        <v>0</v>
      </c>
      <c r="G26" s="157">
        <f>'Címrendes összevont kiadások'!Q75</f>
        <v>0</v>
      </c>
      <c r="H26" s="622">
        <f t="shared" si="0"/>
        <v>0</v>
      </c>
      <c r="I26" s="172"/>
      <c r="J26" s="157">
        <f>'Címrendes összevont kiadások'!T75</f>
        <v>0</v>
      </c>
      <c r="K26" s="157">
        <f>'Címrendes összevont kiadások'!U75</f>
        <v>0</v>
      </c>
      <c r="L26" s="157">
        <f>'Címrendes összevont kiadások'!V75</f>
        <v>0</v>
      </c>
    </row>
    <row r="27" spans="1:12" ht="12.75">
      <c r="A27" s="154"/>
      <c r="B27" s="155" t="s">
        <v>354</v>
      </c>
      <c r="C27" s="156"/>
      <c r="D27" s="156"/>
      <c r="E27" s="157">
        <f>'Címrendes összevont kiadások'!O76</f>
        <v>0</v>
      </c>
      <c r="F27" s="157">
        <f>'Címrendes összevont kiadások'!P76</f>
        <v>0</v>
      </c>
      <c r="G27" s="157">
        <f>'Címrendes összevont kiadások'!Q76</f>
        <v>0</v>
      </c>
      <c r="H27" s="622">
        <f t="shared" si="0"/>
        <v>0</v>
      </c>
      <c r="I27" s="172"/>
      <c r="J27" s="157">
        <f>'Címrendes összevont kiadások'!T76</f>
        <v>0</v>
      </c>
      <c r="K27" s="157">
        <f>'Címrendes összevont kiadások'!U76</f>
        <v>0</v>
      </c>
      <c r="L27" s="157">
        <f>'Címrendes összevont kiadások'!V76</f>
        <v>0</v>
      </c>
    </row>
    <row r="28" spans="1:12" ht="12.75">
      <c r="A28" s="154" t="s">
        <v>531</v>
      </c>
      <c r="B28" s="155" t="s">
        <v>325</v>
      </c>
      <c r="C28" s="156" t="s">
        <v>326</v>
      </c>
      <c r="D28" s="156"/>
      <c r="E28" s="157">
        <f>SUM(E25:E27)</f>
        <v>0</v>
      </c>
      <c r="F28" s="157">
        <f>SUM(F25:F27)</f>
        <v>0</v>
      </c>
      <c r="G28" s="157">
        <f>SUM(G25:G27)</f>
        <v>0</v>
      </c>
      <c r="H28" s="622">
        <f t="shared" si="0"/>
        <v>0</v>
      </c>
      <c r="I28" s="172"/>
      <c r="J28" s="157">
        <f>SUM(J25:J27)</f>
        <v>0</v>
      </c>
      <c r="K28" s="157">
        <f>SUM(K25:K27)</f>
        <v>0</v>
      </c>
      <c r="L28" s="157">
        <f>SUM(L25:L27)</f>
        <v>0</v>
      </c>
    </row>
    <row r="29" spans="1:13" s="164" customFormat="1" ht="12.75">
      <c r="A29" s="154" t="s">
        <v>532</v>
      </c>
      <c r="B29" s="160" t="s">
        <v>533</v>
      </c>
      <c r="C29" s="161" t="s">
        <v>90</v>
      </c>
      <c r="D29" s="161"/>
      <c r="E29" s="162">
        <f>SUM(E10,E18,E19:E24,E28)</f>
        <v>865928362</v>
      </c>
      <c r="F29" s="162">
        <f>SUM(F10,F18,F19:F24,F28)</f>
        <v>909209779</v>
      </c>
      <c r="G29" s="162">
        <f>SUM(G10,G18,G19:G24,G28)</f>
        <v>1171670808</v>
      </c>
      <c r="H29" s="623">
        <f t="shared" si="0"/>
        <v>1.2886693863859113</v>
      </c>
      <c r="I29" s="173"/>
      <c r="J29" s="162">
        <f>SUM(J10,J18,J19:J24,J28)</f>
        <v>0</v>
      </c>
      <c r="K29" s="162">
        <f>SUM(K10,K18,K19:K24,K28)</f>
        <v>689232697</v>
      </c>
      <c r="L29" s="162">
        <f>SUM(L10,L18,L19:L24,L28)</f>
        <v>482438111</v>
      </c>
      <c r="M29" s="166">
        <f>SUM(J29:L29)-G29</f>
        <v>0</v>
      </c>
    </row>
    <row r="30" spans="1:12" s="164" customFormat="1" ht="12.75">
      <c r="A30" s="154" t="s">
        <v>534</v>
      </c>
      <c r="B30" s="160" t="s">
        <v>535</v>
      </c>
      <c r="C30" s="161" t="s">
        <v>107</v>
      </c>
      <c r="D30" s="161"/>
      <c r="E30" s="157">
        <f>'Címrendes összevont kiadások'!O79</f>
        <v>0</v>
      </c>
      <c r="F30" s="157">
        <f>'Címrendes összevont kiadások'!P79</f>
        <v>0</v>
      </c>
      <c r="G30" s="157">
        <f>'Címrendes összevont kiadások'!Q79</f>
        <v>0</v>
      </c>
      <c r="H30" s="622">
        <f t="shared" si="0"/>
        <v>0</v>
      </c>
      <c r="I30" s="173"/>
      <c r="J30" s="157">
        <f>'Címrendes összevont kiadások'!T79</f>
        <v>0</v>
      </c>
      <c r="K30" s="157">
        <f>'Címrendes összevont kiadások'!U79</f>
        <v>0</v>
      </c>
      <c r="L30" s="157">
        <f>'Címrendes összevont kiadások'!V79</f>
        <v>0</v>
      </c>
    </row>
    <row r="31" spans="1:12" ht="12.75">
      <c r="A31" s="154" t="s">
        <v>536</v>
      </c>
      <c r="B31" s="155" t="s">
        <v>108</v>
      </c>
      <c r="C31" s="156" t="s">
        <v>109</v>
      </c>
      <c r="D31" s="156"/>
      <c r="E31" s="157">
        <f>'Címrendes összevont kiadások'!O80</f>
        <v>0</v>
      </c>
      <c r="F31" s="157">
        <f>'Címrendes összevont kiadások'!P80</f>
        <v>0</v>
      </c>
      <c r="G31" s="157">
        <f>'Címrendes összevont kiadások'!Q80</f>
        <v>0</v>
      </c>
      <c r="H31" s="622">
        <f t="shared" si="0"/>
        <v>0</v>
      </c>
      <c r="I31" s="173"/>
      <c r="J31" s="157">
        <f>'Címrendes összevont kiadások'!T80</f>
        <v>0</v>
      </c>
      <c r="K31" s="157">
        <f>'Címrendes összevont kiadások'!U80</f>
        <v>0</v>
      </c>
      <c r="L31" s="157">
        <f>'Címrendes összevont kiadások'!V80</f>
        <v>0</v>
      </c>
    </row>
    <row r="32" spans="1:12" ht="12.75">
      <c r="A32" s="154" t="s">
        <v>537</v>
      </c>
      <c r="B32" s="155" t="s">
        <v>363</v>
      </c>
      <c r="C32" s="156" t="s">
        <v>364</v>
      </c>
      <c r="D32" s="156"/>
      <c r="E32" s="157">
        <f>'Címrendes összevont kiadások'!O81</f>
        <v>0</v>
      </c>
      <c r="F32" s="157">
        <f>'Címrendes összevont kiadások'!P81</f>
        <v>0</v>
      </c>
      <c r="G32" s="157">
        <f>'Címrendes összevont kiadások'!Q81</f>
        <v>0</v>
      </c>
      <c r="H32" s="622">
        <f t="shared" si="0"/>
        <v>0</v>
      </c>
      <c r="I32" s="173"/>
      <c r="J32" s="157">
        <f>'Címrendes összevont kiadások'!T81</f>
        <v>0</v>
      </c>
      <c r="K32" s="157">
        <f>'Címrendes összevont kiadások'!U81</f>
        <v>0</v>
      </c>
      <c r="L32" s="157">
        <f>'Címrendes összevont kiadások'!V81</f>
        <v>0</v>
      </c>
    </row>
    <row r="33" spans="1:15" s="164" customFormat="1" ht="12.75">
      <c r="A33" s="154" t="s">
        <v>538</v>
      </c>
      <c r="B33" s="160" t="s">
        <v>539</v>
      </c>
      <c r="C33" s="161" t="s">
        <v>111</v>
      </c>
      <c r="D33" s="161"/>
      <c r="E33" s="162">
        <f>SUM(E29,E30,E31,E32)</f>
        <v>865928362</v>
      </c>
      <c r="F33" s="162">
        <f>SUM(F29,F30,F31,F32)</f>
        <v>909209779</v>
      </c>
      <c r="G33" s="162">
        <f>SUM(G29,G30,G31,G32)</f>
        <v>1171670808</v>
      </c>
      <c r="H33" s="623">
        <f t="shared" si="0"/>
        <v>1.2886693863859113</v>
      </c>
      <c r="I33" s="173"/>
      <c r="J33" s="162">
        <f>SUM(J29,J30,J31,J32)</f>
        <v>0</v>
      </c>
      <c r="K33" s="162">
        <f>SUM(K29,K30,K31,K32)</f>
        <v>689232697</v>
      </c>
      <c r="L33" s="162">
        <f>SUM(L29,L30,L31,L32)</f>
        <v>482438111</v>
      </c>
      <c r="M33" s="166">
        <f>SUM(J33:L33)-G33</f>
        <v>0</v>
      </c>
      <c r="N33" s="166">
        <f>G33-'Címrendes összevont kiadások'!Q83</f>
        <v>0</v>
      </c>
      <c r="O33" s="166"/>
    </row>
    <row r="34" spans="1:15" s="164" customFormat="1" ht="12.75">
      <c r="A34" s="540"/>
      <c r="B34" s="541"/>
      <c r="C34" s="542"/>
      <c r="D34" s="542"/>
      <c r="E34" s="543"/>
      <c r="F34" s="543"/>
      <c r="G34" s="543"/>
      <c r="H34" s="624"/>
      <c r="I34" s="173"/>
      <c r="J34" s="543"/>
      <c r="K34" s="543"/>
      <c r="L34" s="543"/>
      <c r="M34" s="166"/>
      <c r="N34" s="166"/>
      <c r="O34" s="166"/>
    </row>
    <row r="35" spans="1:15" s="164" customFormat="1" ht="12.75">
      <c r="A35" s="540"/>
      <c r="B35" s="541"/>
      <c r="C35" s="542"/>
      <c r="D35" s="542"/>
      <c r="E35" s="543"/>
      <c r="F35" s="543"/>
      <c r="G35" s="543"/>
      <c r="H35" s="624"/>
      <c r="I35" s="173"/>
      <c r="J35" s="543"/>
      <c r="K35" s="543"/>
      <c r="L35" s="543"/>
      <c r="M35" s="166"/>
      <c r="N35" s="166"/>
      <c r="O35" s="166"/>
    </row>
    <row r="36" spans="1:15" s="164" customFormat="1" ht="12.75">
      <c r="A36" s="540"/>
      <c r="B36" s="541"/>
      <c r="C36" s="542"/>
      <c r="D36" s="542"/>
      <c r="E36" s="543"/>
      <c r="F36" s="543"/>
      <c r="G36" s="543"/>
      <c r="H36" s="624"/>
      <c r="I36" s="173"/>
      <c r="J36" s="543"/>
      <c r="K36" s="543"/>
      <c r="L36" s="543"/>
      <c r="M36" s="166"/>
      <c r="N36" s="166"/>
      <c r="O36" s="166"/>
    </row>
    <row r="37" spans="1:15" s="164" customFormat="1" ht="12.75">
      <c r="A37" s="540"/>
      <c r="B37" s="541"/>
      <c r="C37" s="542"/>
      <c r="D37" s="542"/>
      <c r="E37" s="543"/>
      <c r="F37" s="543"/>
      <c r="G37" s="543"/>
      <c r="H37" s="624"/>
      <c r="I37" s="173"/>
      <c r="J37" s="543"/>
      <c r="K37" s="543"/>
      <c r="L37" s="543"/>
      <c r="M37" s="166"/>
      <c r="N37" s="166"/>
      <c r="O37" s="166"/>
    </row>
    <row r="38" spans="1:15" s="164" customFormat="1" ht="12.75">
      <c r="A38" s="540"/>
      <c r="B38" s="541"/>
      <c r="C38" s="542"/>
      <c r="D38" s="542"/>
      <c r="E38" s="543"/>
      <c r="F38" s="543"/>
      <c r="G38" s="543"/>
      <c r="H38" s="624"/>
      <c r="I38" s="173"/>
      <c r="J38" s="543"/>
      <c r="K38" s="543"/>
      <c r="L38" s="543"/>
      <c r="M38" s="166"/>
      <c r="N38" s="166"/>
      <c r="O38" s="166"/>
    </row>
    <row r="39" spans="1:15" s="164" customFormat="1" ht="12.75">
      <c r="A39" s="540"/>
      <c r="B39" s="541"/>
      <c r="C39" s="542"/>
      <c r="D39" s="542"/>
      <c r="E39" s="543"/>
      <c r="F39" s="543"/>
      <c r="G39" s="543"/>
      <c r="H39" s="624"/>
      <c r="I39" s="173"/>
      <c r="J39" s="543"/>
      <c r="K39" s="543"/>
      <c r="L39" s="543"/>
      <c r="M39" s="166"/>
      <c r="N39" s="166"/>
      <c r="O39" s="166"/>
    </row>
    <row r="40" spans="1:15" s="164" customFormat="1" ht="12.75">
      <c r="A40" s="540"/>
      <c r="B40" s="541"/>
      <c r="C40" s="542"/>
      <c r="D40" s="542"/>
      <c r="E40" s="543"/>
      <c r="F40" s="543"/>
      <c r="G40" s="543"/>
      <c r="H40" s="624"/>
      <c r="I40" s="173"/>
      <c r="J40" s="543"/>
      <c r="K40" s="543"/>
      <c r="L40" s="543"/>
      <c r="M40" s="166"/>
      <c r="N40" s="166"/>
      <c r="O40" s="166"/>
    </row>
    <row r="41" spans="1:15" s="164" customFormat="1" ht="12.75">
      <c r="A41" s="540"/>
      <c r="B41" s="541"/>
      <c r="C41" s="542"/>
      <c r="D41" s="542"/>
      <c r="E41" s="543"/>
      <c r="F41" s="543"/>
      <c r="G41" s="543"/>
      <c r="H41" s="624"/>
      <c r="I41" s="173"/>
      <c r="J41" s="543"/>
      <c r="K41" s="543"/>
      <c r="L41" s="543"/>
      <c r="M41" s="166"/>
      <c r="N41" s="166"/>
      <c r="O41" s="166"/>
    </row>
    <row r="42" spans="1:15" s="164" customFormat="1" ht="12.75">
      <c r="A42" s="540"/>
      <c r="B42" s="541"/>
      <c r="C42" s="542"/>
      <c r="D42" s="542"/>
      <c r="E42" s="543"/>
      <c r="F42" s="543"/>
      <c r="G42" s="543"/>
      <c r="H42" s="624"/>
      <c r="I42" s="173"/>
      <c r="J42" s="543"/>
      <c r="K42" s="543"/>
      <c r="L42" s="543"/>
      <c r="M42" s="166"/>
      <c r="N42" s="166"/>
      <c r="O42" s="166"/>
    </row>
    <row r="43" spans="1:15" s="164" customFormat="1" ht="12.75">
      <c r="A43" s="540"/>
      <c r="B43" s="541"/>
      <c r="C43" s="542"/>
      <c r="D43" s="542"/>
      <c r="E43" s="543"/>
      <c r="F43" s="543"/>
      <c r="G43" s="543"/>
      <c r="H43" s="624"/>
      <c r="I43" s="173"/>
      <c r="J43" s="543"/>
      <c r="K43" s="543"/>
      <c r="L43" s="543"/>
      <c r="M43" s="166"/>
      <c r="N43" s="166"/>
      <c r="O43" s="166"/>
    </row>
    <row r="44" spans="1:15" s="164" customFormat="1" ht="12.75">
      <c r="A44" s="540"/>
      <c r="B44" s="541"/>
      <c r="C44" s="542"/>
      <c r="D44" s="542"/>
      <c r="E44" s="543"/>
      <c r="F44" s="543"/>
      <c r="G44" s="543"/>
      <c r="H44" s="624"/>
      <c r="I44" s="173"/>
      <c r="J44" s="543"/>
      <c r="K44" s="543"/>
      <c r="L44" s="543"/>
      <c r="M44" s="166"/>
      <c r="N44" s="166"/>
      <c r="O44" s="166"/>
    </row>
    <row r="45" spans="1:15" s="164" customFormat="1" ht="12.75">
      <c r="A45" s="540"/>
      <c r="B45" s="541"/>
      <c r="C45" s="542"/>
      <c r="D45" s="542"/>
      <c r="E45" s="543"/>
      <c r="F45" s="543"/>
      <c r="G45" s="543"/>
      <c r="H45" s="624"/>
      <c r="I45" s="173"/>
      <c r="J45" s="543"/>
      <c r="K45" s="543"/>
      <c r="L45" s="543"/>
      <c r="M45" s="166"/>
      <c r="N45" s="166"/>
      <c r="O45" s="166"/>
    </row>
    <row r="46" spans="1:15" s="164" customFormat="1" ht="12.75">
      <c r="A46" s="540"/>
      <c r="B46" s="541"/>
      <c r="C46" s="542"/>
      <c r="D46" s="542"/>
      <c r="E46" s="543"/>
      <c r="F46" s="543"/>
      <c r="G46" s="543"/>
      <c r="H46" s="624"/>
      <c r="I46" s="173"/>
      <c r="J46" s="543"/>
      <c r="K46" s="543"/>
      <c r="L46" s="543"/>
      <c r="M46" s="166"/>
      <c r="N46" s="166"/>
      <c r="O46" s="166"/>
    </row>
    <row r="47" spans="1:15" s="164" customFormat="1" ht="12.75">
      <c r="A47" s="540"/>
      <c r="B47" s="541"/>
      <c r="C47" s="542"/>
      <c r="D47" s="542"/>
      <c r="E47" s="543"/>
      <c r="F47" s="543"/>
      <c r="G47" s="543"/>
      <c r="H47" s="624"/>
      <c r="I47" s="173"/>
      <c r="J47" s="543"/>
      <c r="K47" s="543"/>
      <c r="L47" s="543"/>
      <c r="M47" s="166"/>
      <c r="N47" s="166"/>
      <c r="O47" s="166"/>
    </row>
    <row r="48" spans="1:15" s="164" customFormat="1" ht="12.75">
      <c r="A48" s="540"/>
      <c r="B48" s="541"/>
      <c r="C48" s="542"/>
      <c r="D48" s="542"/>
      <c r="E48" s="543"/>
      <c r="F48" s="543"/>
      <c r="G48" s="543"/>
      <c r="H48" s="624"/>
      <c r="I48" s="173"/>
      <c r="J48" s="543"/>
      <c r="K48" s="543"/>
      <c r="L48" s="543"/>
      <c r="M48" s="166"/>
      <c r="N48" s="166"/>
      <c r="O48" s="166"/>
    </row>
    <row r="49" spans="1:15" s="164" customFormat="1" ht="12.75">
      <c r="A49" s="540"/>
      <c r="B49" s="541"/>
      <c r="C49" s="542"/>
      <c r="D49" s="542"/>
      <c r="E49" s="543"/>
      <c r="F49" s="543"/>
      <c r="G49" s="543"/>
      <c r="H49" s="624"/>
      <c r="I49" s="173"/>
      <c r="J49" s="543"/>
      <c r="K49" s="543"/>
      <c r="L49" s="543"/>
      <c r="M49" s="166"/>
      <c r="N49" s="166"/>
      <c r="O49" s="166"/>
    </row>
    <row r="50" spans="1:15" s="164" customFormat="1" ht="12.75">
      <c r="A50" s="540"/>
      <c r="B50" s="541"/>
      <c r="C50" s="542"/>
      <c r="D50" s="542"/>
      <c r="E50" s="543"/>
      <c r="F50" s="543"/>
      <c r="G50" s="543"/>
      <c r="H50" s="624"/>
      <c r="I50" s="173"/>
      <c r="J50" s="543"/>
      <c r="K50" s="543"/>
      <c r="L50" s="543"/>
      <c r="M50" s="166"/>
      <c r="N50" s="166"/>
      <c r="O50" s="166"/>
    </row>
    <row r="51" spans="1:15" s="164" customFormat="1" ht="12.75">
      <c r="A51" s="540"/>
      <c r="B51" s="541"/>
      <c r="C51" s="542"/>
      <c r="D51" s="542"/>
      <c r="E51" s="543"/>
      <c r="F51" s="543"/>
      <c r="G51" s="543"/>
      <c r="H51" s="624"/>
      <c r="I51" s="173"/>
      <c r="J51" s="543"/>
      <c r="K51" s="543"/>
      <c r="L51" s="543"/>
      <c r="M51" s="166"/>
      <c r="N51" s="166"/>
      <c r="O51" s="166"/>
    </row>
    <row r="52" spans="1:15" s="164" customFormat="1" ht="12.75">
      <c r="A52" s="540"/>
      <c r="B52" s="541"/>
      <c r="C52" s="542"/>
      <c r="D52" s="542"/>
      <c r="E52" s="543"/>
      <c r="F52" s="543"/>
      <c r="G52" s="543"/>
      <c r="H52" s="624"/>
      <c r="I52" s="173"/>
      <c r="J52" s="543"/>
      <c r="K52" s="543"/>
      <c r="L52" s="543"/>
      <c r="M52" s="166"/>
      <c r="N52" s="166"/>
      <c r="O52" s="166"/>
    </row>
    <row r="53" spans="1:15" s="164" customFormat="1" ht="12.75">
      <c r="A53" s="540"/>
      <c r="B53" s="541"/>
      <c r="C53" s="542"/>
      <c r="D53" s="542"/>
      <c r="E53" s="543"/>
      <c r="F53" s="543"/>
      <c r="G53" s="543"/>
      <c r="H53" s="624"/>
      <c r="I53" s="173"/>
      <c r="J53" s="543"/>
      <c r="K53" s="543"/>
      <c r="L53" s="543"/>
      <c r="M53" s="166"/>
      <c r="N53" s="166"/>
      <c r="O53" s="166"/>
    </row>
    <row r="54" spans="1:15" s="164" customFormat="1" ht="12.75">
      <c r="A54" s="540"/>
      <c r="B54" s="541"/>
      <c r="C54" s="542"/>
      <c r="D54" s="542"/>
      <c r="E54" s="543"/>
      <c r="F54" s="543"/>
      <c r="G54" s="543"/>
      <c r="H54" s="624"/>
      <c r="I54" s="173"/>
      <c r="J54" s="543"/>
      <c r="K54" s="543"/>
      <c r="L54" s="543"/>
      <c r="M54" s="166"/>
      <c r="N54" s="166"/>
      <c r="O54" s="166"/>
    </row>
    <row r="55" spans="1:15" s="164" customFormat="1" ht="12.75">
      <c r="A55" s="540"/>
      <c r="B55" s="541"/>
      <c r="C55" s="542"/>
      <c r="D55" s="542"/>
      <c r="E55" s="543"/>
      <c r="F55" s="543"/>
      <c r="G55" s="543"/>
      <c r="H55" s="624"/>
      <c r="I55" s="173"/>
      <c r="J55" s="543"/>
      <c r="K55" s="543"/>
      <c r="L55" s="543"/>
      <c r="M55" s="166"/>
      <c r="N55" s="166"/>
      <c r="O55" s="166"/>
    </row>
    <row r="56" spans="1:15" s="164" customFormat="1" ht="12.75">
      <c r="A56" s="540"/>
      <c r="B56" s="541"/>
      <c r="C56" s="542"/>
      <c r="D56" s="542"/>
      <c r="E56" s="543"/>
      <c r="F56" s="543"/>
      <c r="G56" s="543"/>
      <c r="H56" s="624"/>
      <c r="I56" s="173"/>
      <c r="J56" s="543"/>
      <c r="K56" s="543"/>
      <c r="L56" s="543"/>
      <c r="M56" s="166"/>
      <c r="N56" s="166"/>
      <c r="O56" s="166"/>
    </row>
    <row r="57" spans="1:15" s="164" customFormat="1" ht="12.75">
      <c r="A57" s="540"/>
      <c r="B57" s="541"/>
      <c r="C57" s="542"/>
      <c r="D57" s="542"/>
      <c r="E57" s="543"/>
      <c r="F57" s="543"/>
      <c r="G57" s="543"/>
      <c r="H57" s="624"/>
      <c r="I57" s="173"/>
      <c r="J57" s="543"/>
      <c r="K57" s="543"/>
      <c r="L57" s="543"/>
      <c r="M57" s="166"/>
      <c r="N57" s="166"/>
      <c r="O57" s="166"/>
    </row>
    <row r="58" spans="1:15" s="164" customFormat="1" ht="12.75">
      <c r="A58" s="540"/>
      <c r="B58" s="541"/>
      <c r="C58" s="542"/>
      <c r="D58" s="542"/>
      <c r="E58" s="543"/>
      <c r="F58" s="543"/>
      <c r="G58" s="543"/>
      <c r="H58" s="624"/>
      <c r="I58" s="173"/>
      <c r="J58" s="543"/>
      <c r="K58" s="543"/>
      <c r="L58" s="543"/>
      <c r="M58" s="166"/>
      <c r="N58" s="166"/>
      <c r="O58" s="166"/>
    </row>
    <row r="59" spans="1:15" s="164" customFormat="1" ht="12.75">
      <c r="A59" s="540"/>
      <c r="B59" s="541"/>
      <c r="C59" s="542"/>
      <c r="D59" s="542"/>
      <c r="E59" s="543"/>
      <c r="F59" s="543"/>
      <c r="G59" s="543"/>
      <c r="H59" s="624"/>
      <c r="I59" s="173"/>
      <c r="J59" s="543"/>
      <c r="K59" s="543"/>
      <c r="L59" s="543"/>
      <c r="M59" s="166"/>
      <c r="N59" s="166"/>
      <c r="O59" s="166"/>
    </row>
    <row r="60" spans="1:15" s="164" customFormat="1" ht="12.75">
      <c r="A60" s="540"/>
      <c r="B60" s="541"/>
      <c r="C60" s="542"/>
      <c r="D60" s="542"/>
      <c r="E60" s="543"/>
      <c r="F60" s="543"/>
      <c r="G60" s="543"/>
      <c r="H60" s="624"/>
      <c r="I60" s="173"/>
      <c r="J60" s="543"/>
      <c r="K60" s="543"/>
      <c r="L60" s="543"/>
      <c r="M60" s="166"/>
      <c r="N60" s="166"/>
      <c r="O60" s="166"/>
    </row>
    <row r="61" spans="1:15" s="164" customFormat="1" ht="12.75">
      <c r="A61" s="540"/>
      <c r="B61" s="541"/>
      <c r="C61" s="542"/>
      <c r="D61" s="542"/>
      <c r="E61" s="543"/>
      <c r="F61" s="543"/>
      <c r="G61" s="543"/>
      <c r="H61" s="624"/>
      <c r="I61" s="173"/>
      <c r="J61" s="543"/>
      <c r="K61" s="543"/>
      <c r="L61" s="543"/>
      <c r="M61" s="166"/>
      <c r="N61" s="166"/>
      <c r="O61" s="166"/>
    </row>
    <row r="62" spans="1:15" s="164" customFormat="1" ht="12.75">
      <c r="A62" s="540"/>
      <c r="B62" s="541"/>
      <c r="C62" s="542"/>
      <c r="D62" s="542"/>
      <c r="E62" s="543"/>
      <c r="F62" s="543"/>
      <c r="G62" s="543"/>
      <c r="H62" s="624"/>
      <c r="I62" s="173"/>
      <c r="J62" s="543"/>
      <c r="K62" s="543"/>
      <c r="L62" s="543"/>
      <c r="M62" s="166"/>
      <c r="N62" s="166"/>
      <c r="O62" s="166"/>
    </row>
    <row r="63" spans="1:15" s="164" customFormat="1" ht="12.75">
      <c r="A63" s="540"/>
      <c r="B63" s="541"/>
      <c r="C63" s="542"/>
      <c r="D63" s="542"/>
      <c r="E63" s="543"/>
      <c r="F63" s="543"/>
      <c r="G63" s="543"/>
      <c r="H63" s="624"/>
      <c r="I63" s="173"/>
      <c r="J63" s="543"/>
      <c r="K63" s="543"/>
      <c r="L63" s="543"/>
      <c r="M63" s="166"/>
      <c r="N63" s="166"/>
      <c r="O63" s="166"/>
    </row>
    <row r="64" spans="1:15" s="164" customFormat="1" ht="12.75">
      <c r="A64" s="540"/>
      <c r="B64" s="541"/>
      <c r="C64" s="542"/>
      <c r="D64" s="542"/>
      <c r="E64" s="543"/>
      <c r="F64" s="543"/>
      <c r="G64" s="543"/>
      <c r="H64" s="624"/>
      <c r="I64" s="173"/>
      <c r="J64" s="543"/>
      <c r="K64" s="543"/>
      <c r="L64" s="543"/>
      <c r="M64" s="166"/>
      <c r="N64" s="166"/>
      <c r="O64" s="166"/>
    </row>
    <row r="65" spans="1:15" s="164" customFormat="1" ht="12.75">
      <c r="A65" s="540"/>
      <c r="B65" s="541"/>
      <c r="C65" s="542"/>
      <c r="D65" s="542"/>
      <c r="E65" s="543"/>
      <c r="F65" s="543"/>
      <c r="G65" s="543"/>
      <c r="H65" s="624"/>
      <c r="I65" s="173"/>
      <c r="J65" s="543"/>
      <c r="K65" s="543"/>
      <c r="L65" s="543"/>
      <c r="M65" s="166"/>
      <c r="N65" s="166"/>
      <c r="O65" s="166"/>
    </row>
    <row r="66" spans="1:15" s="164" customFormat="1" ht="12.75">
      <c r="A66" s="540"/>
      <c r="B66" s="541"/>
      <c r="C66" s="542"/>
      <c r="D66" s="542"/>
      <c r="E66" s="543"/>
      <c r="F66" s="543"/>
      <c r="G66" s="543"/>
      <c r="H66" s="624"/>
      <c r="I66" s="173"/>
      <c r="J66" s="543"/>
      <c r="K66" s="543"/>
      <c r="L66" s="543"/>
      <c r="M66" s="166"/>
      <c r="N66" s="166"/>
      <c r="O66" s="166"/>
    </row>
    <row r="67" spans="1:15" s="164" customFormat="1" ht="12.75">
      <c r="A67" s="540"/>
      <c r="B67" s="541"/>
      <c r="C67" s="542"/>
      <c r="D67" s="542"/>
      <c r="E67" s="543"/>
      <c r="F67" s="543"/>
      <c r="G67" s="543"/>
      <c r="H67" s="624"/>
      <c r="I67" s="173"/>
      <c r="J67" s="543"/>
      <c r="K67" s="543"/>
      <c r="L67" s="543"/>
      <c r="M67" s="166"/>
      <c r="N67" s="166"/>
      <c r="O67" s="166"/>
    </row>
    <row r="68" spans="1:15" s="164" customFormat="1" ht="12.75">
      <c r="A68" s="540"/>
      <c r="B68" s="541"/>
      <c r="C68" s="542"/>
      <c r="D68" s="542"/>
      <c r="E68" s="543"/>
      <c r="F68" s="543"/>
      <c r="G68" s="543"/>
      <c r="H68" s="624"/>
      <c r="I68" s="173"/>
      <c r="J68" s="543"/>
      <c r="K68" s="543"/>
      <c r="L68" s="543"/>
      <c r="M68" s="166"/>
      <c r="N68" s="166"/>
      <c r="O68" s="166"/>
    </row>
    <row r="69" spans="1:15" s="164" customFormat="1" ht="12.75">
      <c r="A69" s="540"/>
      <c r="B69" s="541"/>
      <c r="C69" s="542"/>
      <c r="D69" s="542"/>
      <c r="E69" s="543"/>
      <c r="F69" s="543"/>
      <c r="G69" s="543"/>
      <c r="H69" s="624"/>
      <c r="I69" s="173"/>
      <c r="J69" s="543"/>
      <c r="K69" s="543"/>
      <c r="L69" s="543"/>
      <c r="M69" s="166"/>
      <c r="N69" s="166"/>
      <c r="O69" s="166"/>
    </row>
    <row r="70" spans="1:15" s="164" customFormat="1" ht="12.75">
      <c r="A70" s="540"/>
      <c r="B70" s="541"/>
      <c r="C70" s="542"/>
      <c r="D70" s="542"/>
      <c r="E70" s="543"/>
      <c r="F70" s="543"/>
      <c r="G70" s="543"/>
      <c r="H70" s="624"/>
      <c r="I70" s="173"/>
      <c r="J70" s="543"/>
      <c r="K70" s="543"/>
      <c r="L70" s="543"/>
      <c r="M70" s="166"/>
      <c r="N70" s="166"/>
      <c r="O70" s="166"/>
    </row>
    <row r="71" spans="1:15" s="164" customFormat="1" ht="12.75">
      <c r="A71" s="540"/>
      <c r="B71" s="541"/>
      <c r="C71" s="542"/>
      <c r="D71" s="542"/>
      <c r="E71" s="543"/>
      <c r="F71" s="543"/>
      <c r="G71" s="543"/>
      <c r="H71" s="624"/>
      <c r="I71" s="173"/>
      <c r="J71" s="543"/>
      <c r="K71" s="543"/>
      <c r="L71" s="543"/>
      <c r="M71" s="166"/>
      <c r="N71" s="166"/>
      <c r="O71" s="166"/>
    </row>
    <row r="72" spans="1:15" s="164" customFormat="1" ht="12.75">
      <c r="A72" s="540"/>
      <c r="B72" s="541"/>
      <c r="C72" s="542"/>
      <c r="D72" s="542"/>
      <c r="E72" s="543"/>
      <c r="F72" s="543"/>
      <c r="G72" s="543"/>
      <c r="H72" s="624"/>
      <c r="I72" s="173"/>
      <c r="J72" s="543"/>
      <c r="K72" s="543"/>
      <c r="L72" s="543"/>
      <c r="M72" s="166"/>
      <c r="N72" s="166"/>
      <c r="O72" s="166"/>
    </row>
    <row r="73" spans="1:15" s="164" customFormat="1" ht="12.75">
      <c r="A73" s="540"/>
      <c r="B73" s="541"/>
      <c r="C73" s="542"/>
      <c r="D73" s="542"/>
      <c r="E73" s="543"/>
      <c r="F73" s="543"/>
      <c r="G73" s="543"/>
      <c r="H73" s="624"/>
      <c r="I73" s="173"/>
      <c r="J73" s="543"/>
      <c r="K73" s="543"/>
      <c r="L73" s="543"/>
      <c r="M73" s="166"/>
      <c r="N73" s="166"/>
      <c r="O73" s="166"/>
    </row>
    <row r="74" spans="1:15" s="164" customFormat="1" ht="12.75">
      <c r="A74" s="540"/>
      <c r="B74" s="541"/>
      <c r="C74" s="542"/>
      <c r="D74" s="542"/>
      <c r="E74" s="543"/>
      <c r="F74" s="543"/>
      <c r="G74" s="543"/>
      <c r="H74" s="624"/>
      <c r="I74" s="173"/>
      <c r="J74" s="543"/>
      <c r="K74" s="543"/>
      <c r="L74" s="543"/>
      <c r="M74" s="166"/>
      <c r="N74" s="166"/>
      <c r="O74" s="166"/>
    </row>
    <row r="75" spans="1:15" s="164" customFormat="1" ht="12.75">
      <c r="A75" s="540"/>
      <c r="B75" s="541"/>
      <c r="C75" s="542"/>
      <c r="D75" s="542"/>
      <c r="E75" s="543"/>
      <c r="F75" s="543"/>
      <c r="G75" s="543"/>
      <c r="H75" s="624"/>
      <c r="I75" s="173"/>
      <c r="J75" s="543"/>
      <c r="K75" s="543"/>
      <c r="L75" s="543"/>
      <c r="M75" s="166"/>
      <c r="N75" s="166"/>
      <c r="O75" s="166"/>
    </row>
    <row r="76" spans="1:15" s="164" customFormat="1" ht="12.75">
      <c r="A76" s="540"/>
      <c r="B76" s="541"/>
      <c r="C76" s="542"/>
      <c r="D76" s="542"/>
      <c r="E76" s="543"/>
      <c r="F76" s="543"/>
      <c r="G76" s="543"/>
      <c r="H76" s="624"/>
      <c r="I76" s="173"/>
      <c r="J76" s="543"/>
      <c r="K76" s="543"/>
      <c r="L76" s="543"/>
      <c r="M76" s="166"/>
      <c r="N76" s="166"/>
      <c r="O76" s="166"/>
    </row>
    <row r="77" spans="1:15" s="164" customFormat="1" ht="12.75">
      <c r="A77" s="540"/>
      <c r="B77" s="541"/>
      <c r="C77" s="542"/>
      <c r="D77" s="542"/>
      <c r="E77" s="543"/>
      <c r="F77" s="543"/>
      <c r="G77" s="543"/>
      <c r="H77" s="624"/>
      <c r="I77" s="173"/>
      <c r="J77" s="543"/>
      <c r="K77" s="543"/>
      <c r="L77" s="543"/>
      <c r="M77" s="166"/>
      <c r="N77" s="166"/>
      <c r="O77" s="166"/>
    </row>
    <row r="78" spans="1:15" s="164" customFormat="1" ht="12.75">
      <c r="A78" s="540"/>
      <c r="B78" s="541"/>
      <c r="C78" s="542"/>
      <c r="D78" s="542"/>
      <c r="E78" s="543"/>
      <c r="F78" s="543"/>
      <c r="G78" s="543"/>
      <c r="H78" s="624"/>
      <c r="I78" s="173"/>
      <c r="J78" s="543"/>
      <c r="K78" s="543"/>
      <c r="L78" s="543"/>
      <c r="M78" s="166"/>
      <c r="N78" s="166"/>
      <c r="O78" s="166"/>
    </row>
    <row r="82" ht="12.75">
      <c r="E82" s="168"/>
    </row>
    <row r="83" ht="12.75">
      <c r="E83" s="168"/>
    </row>
    <row r="84" ht="12.75">
      <c r="E84" s="168"/>
    </row>
    <row r="85" ht="12.75">
      <c r="E85" s="168"/>
    </row>
    <row r="86" ht="12.75">
      <c r="E86" s="168"/>
    </row>
    <row r="87" ht="12.75">
      <c r="E87" s="168"/>
    </row>
    <row r="93" ht="12.75">
      <c r="C93" s="491" t="s">
        <v>964</v>
      </c>
    </row>
  </sheetData>
  <sheetProtection/>
  <mergeCells count="8">
    <mergeCell ref="G5:G6"/>
    <mergeCell ref="E5:E6"/>
    <mergeCell ref="J5:L5"/>
    <mergeCell ref="A5:A6"/>
    <mergeCell ref="B5:B6"/>
    <mergeCell ref="C5:C6"/>
    <mergeCell ref="F5:F6"/>
    <mergeCell ref="H5:H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W68"/>
  <sheetViews>
    <sheetView view="pageBreakPreview" zoomScale="80" zoomScaleSheetLayoutView="80" zoomScalePageLayoutView="0" workbookViewId="0" topLeftCell="A1">
      <selection activeCell="P23" sqref="P23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40.28125" style="67" bestFit="1" customWidth="1"/>
    <col min="13" max="13" width="4.57421875" style="67" customWidth="1"/>
    <col min="14" max="14" width="11.421875" style="67" customWidth="1"/>
    <col min="15" max="15" width="11.7109375" style="67" customWidth="1"/>
    <col min="16" max="16" width="11.421875" style="67" bestFit="1" customWidth="1"/>
    <col min="17" max="17" width="11.421875" style="578" bestFit="1" customWidth="1"/>
    <col min="18" max="18" width="1.8515625" style="67" customWidth="1"/>
    <col min="19" max="19" width="7.7109375" style="67" customWidth="1"/>
    <col min="20" max="20" width="13.421875" style="67" bestFit="1" customWidth="1"/>
    <col min="21" max="21" width="11.7109375" style="67" customWidth="1"/>
    <col min="22" max="22" width="11.140625" style="67" customWidth="1"/>
    <col min="23" max="23" width="10.140625" style="67" bestFit="1" customWidth="1"/>
    <col min="24" max="24" width="8.8515625" style="67" customWidth="1"/>
    <col min="25" max="25" width="9.421875" style="67" customWidth="1"/>
    <col min="26" max="16384" width="8.8515625" style="67" customWidth="1"/>
  </cols>
  <sheetData>
    <row r="2" spans="12:21" ht="11.25">
      <c r="L2" s="84" t="s">
        <v>464</v>
      </c>
      <c r="M2" s="85" t="str">
        <f>'Címrendes összevont bevételek'!K2</f>
        <v>2019.</v>
      </c>
      <c r="N2" s="479" t="s">
        <v>886</v>
      </c>
      <c r="U2" s="84" t="s">
        <v>444</v>
      </c>
    </row>
    <row r="3" spans="2:17" ht="11.25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579"/>
    </row>
    <row r="4" spans="1:21" ht="11.25">
      <c r="A4" s="2" t="s">
        <v>888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59"/>
      <c r="U4" s="4" t="s">
        <v>765</v>
      </c>
    </row>
    <row r="5" spans="1:21" ht="15" customHeight="1">
      <c r="A5" s="635" t="s">
        <v>1</v>
      </c>
      <c r="B5" s="633" t="s">
        <v>2</v>
      </c>
      <c r="C5" s="633" t="s">
        <v>3</v>
      </c>
      <c r="D5" s="633" t="s">
        <v>4</v>
      </c>
      <c r="E5" s="633" t="s">
        <v>5</v>
      </c>
      <c r="F5" s="633" t="s">
        <v>6</v>
      </c>
      <c r="G5" s="633" t="s">
        <v>7</v>
      </c>
      <c r="H5" s="633" t="s">
        <v>8</v>
      </c>
      <c r="I5" s="633" t="s">
        <v>9</v>
      </c>
      <c r="J5" s="633" t="s">
        <v>10</v>
      </c>
      <c r="K5" s="633" t="s">
        <v>11</v>
      </c>
      <c r="L5" s="641" t="s">
        <v>12</v>
      </c>
      <c r="M5" s="633" t="s">
        <v>13</v>
      </c>
      <c r="N5" s="640" t="str">
        <f>'Címrendes összevont bevételek'!O4</f>
        <v>Eredeti ei.</v>
      </c>
      <c r="O5" s="640" t="str">
        <f>'Címrendes összevont bevételek'!P4</f>
        <v>Módosított ei.</v>
      </c>
      <c r="P5" s="640" t="str">
        <f>'Címrendes összevont bevételek'!Q4</f>
        <v>Teljesítés</v>
      </c>
      <c r="Q5" s="643" t="s">
        <v>994</v>
      </c>
      <c r="S5" s="637" t="s">
        <v>0</v>
      </c>
      <c r="T5" s="638"/>
      <c r="U5" s="639"/>
    </row>
    <row r="6" spans="1:21" ht="38.25">
      <c r="A6" s="636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42"/>
      <c r="M6" s="634"/>
      <c r="N6" s="640"/>
      <c r="O6" s="640"/>
      <c r="P6" s="640"/>
      <c r="Q6" s="643"/>
      <c r="S6" s="68" t="s">
        <v>14</v>
      </c>
      <c r="T6" s="68" t="s">
        <v>15</v>
      </c>
      <c r="U6" s="68" t="s">
        <v>16</v>
      </c>
    </row>
    <row r="7" spans="1:21" ht="14.25" customHeight="1">
      <c r="A7" s="2" t="s">
        <v>19</v>
      </c>
      <c r="B7" s="2">
        <v>1</v>
      </c>
      <c r="C7" s="2"/>
      <c r="D7" s="2"/>
      <c r="E7" s="2"/>
      <c r="F7" s="2"/>
      <c r="G7" s="2" t="s">
        <v>445</v>
      </c>
      <c r="H7" s="2"/>
      <c r="I7" s="2"/>
      <c r="J7" s="2"/>
      <c r="K7" s="2"/>
      <c r="L7" s="2"/>
      <c r="M7" s="2"/>
      <c r="N7" s="2"/>
      <c r="O7" s="2"/>
      <c r="P7" s="3"/>
      <c r="Q7" s="559"/>
      <c r="S7" s="3"/>
      <c r="T7" s="3"/>
      <c r="U7" s="3"/>
    </row>
    <row r="8" spans="1:21" ht="14.25" customHeight="1">
      <c r="A8" s="69"/>
      <c r="B8" s="69"/>
      <c r="C8" s="69"/>
      <c r="D8" s="69">
        <v>1</v>
      </c>
      <c r="E8" s="69"/>
      <c r="F8" s="69"/>
      <c r="G8" s="69"/>
      <c r="H8" s="69"/>
      <c r="I8" s="69" t="s">
        <v>114</v>
      </c>
      <c r="J8" s="69"/>
      <c r="K8" s="69"/>
      <c r="L8" s="69"/>
      <c r="M8" s="69"/>
      <c r="N8" s="69"/>
      <c r="O8" s="69"/>
      <c r="P8" s="70"/>
      <c r="Q8" s="580"/>
      <c r="R8" s="71"/>
      <c r="S8" s="70"/>
      <c r="T8" s="70"/>
      <c r="U8" s="70"/>
    </row>
    <row r="9" spans="1:21" ht="14.25" customHeight="1">
      <c r="A9" s="3"/>
      <c r="B9" s="3"/>
      <c r="C9" s="3"/>
      <c r="D9" s="3"/>
      <c r="E9" s="3" t="s">
        <v>19</v>
      </c>
      <c r="F9" s="3"/>
      <c r="G9" s="3"/>
      <c r="H9" s="3"/>
      <c r="I9" s="3"/>
      <c r="J9" s="3"/>
      <c r="K9" s="72" t="s">
        <v>115</v>
      </c>
      <c r="L9" s="3"/>
      <c r="M9" s="3" t="s">
        <v>116</v>
      </c>
      <c r="N9" s="73">
        <f>_xlfn.SUMIFS('[1]Kiemelt'!I:I,'[1]Kiemelt'!$A:$A,$B$7,'[1]Kiemelt'!$G:$G,$M9)</f>
        <v>1052651395</v>
      </c>
      <c r="O9" s="73">
        <f>_xlfn.SUMIFS('[1]Kiemelt'!J:J,'[1]Kiemelt'!$A:$A,$B$7,'[1]Kiemelt'!$G:$G,$M9)</f>
        <v>1169574827</v>
      </c>
      <c r="P9" s="73">
        <f>'[2]Címrendes összevont bevételek'!Q$34</f>
        <v>1067800687</v>
      </c>
      <c r="Q9" s="559">
        <f>IF(P9="","",IF(P9=0,0,P9/O9))</f>
        <v>0.9129819335620841</v>
      </c>
      <c r="R9" s="71"/>
      <c r="S9" s="73">
        <v>0</v>
      </c>
      <c r="T9" s="73">
        <f>'[2]Címrendes összevont bevételek'!U$34</f>
        <v>867546965</v>
      </c>
      <c r="U9" s="73">
        <f>'[2]Címrendes összevont bevételek'!V$34</f>
        <v>200253722</v>
      </c>
    </row>
    <row r="10" spans="5:21" ht="14.25" customHeight="1">
      <c r="E10" s="67" t="s">
        <v>23</v>
      </c>
      <c r="K10" s="67" t="s">
        <v>158</v>
      </c>
      <c r="M10" s="67" t="s">
        <v>159</v>
      </c>
      <c r="N10" s="73">
        <f>_xlfn.SUMIFS('[1]Kiemelt'!I:I,'[1]Kiemelt'!$A:$A,$B$7,'[1]Kiemelt'!$G:$G,$M10)</f>
        <v>302140000</v>
      </c>
      <c r="O10" s="73">
        <f>_xlfn.SUMIFS('[1]Kiemelt'!J:J,'[1]Kiemelt'!$A:$A,$B$7,'[1]Kiemelt'!$G:$G,$M10)</f>
        <v>370704608</v>
      </c>
      <c r="P10" s="73">
        <f>'[2]Címrendes összevont bevételek'!Q$68</f>
        <v>370704039</v>
      </c>
      <c r="Q10" s="559">
        <f aca="true" t="shared" si="0" ref="Q10:Q57">IF(P10="","",IF(P10=0,0,P10/O10))</f>
        <v>0.999998465085171</v>
      </c>
      <c r="R10" s="71"/>
      <c r="S10" s="73">
        <v>0</v>
      </c>
      <c r="T10" s="73">
        <f>'[2]Címrendes összevont bevételek'!U$68</f>
        <v>370704039</v>
      </c>
      <c r="U10" s="73">
        <f>'[2]Címrendes összevont bevételek'!V$68</f>
        <v>0</v>
      </c>
    </row>
    <row r="11" spans="5:21" ht="14.25" customHeight="1">
      <c r="E11" s="67" t="s">
        <v>26</v>
      </c>
      <c r="K11" s="67" t="s">
        <v>211</v>
      </c>
      <c r="M11" s="67" t="s">
        <v>212</v>
      </c>
      <c r="N11" s="73">
        <f>_xlfn.SUMIFS('[1]Kiemelt'!I:I,'[1]Kiemelt'!$A:$A,$B$7,'[1]Kiemelt'!$G:$G,$M11)</f>
        <v>141262728</v>
      </c>
      <c r="O11" s="73">
        <f>_xlfn.SUMIFS('[1]Kiemelt'!J:J,'[1]Kiemelt'!$A:$A,$B$7,'[1]Kiemelt'!$G:$G,$M11)</f>
        <v>170373690</v>
      </c>
      <c r="P11" s="73">
        <f>'[2]Címrendes összevont bevételek'!Q$69</f>
        <v>89851179</v>
      </c>
      <c r="Q11" s="559">
        <f t="shared" si="0"/>
        <v>0.5273770791722595</v>
      </c>
      <c r="R11" s="71"/>
      <c r="S11" s="73">
        <v>0</v>
      </c>
      <c r="T11" s="73">
        <f>'[2]Címrendes összevont bevételek'!U$69</f>
        <v>44933157</v>
      </c>
      <c r="U11" s="73">
        <f>'[2]Címrendes összevont bevételek'!V$69</f>
        <v>44918022</v>
      </c>
    </row>
    <row r="12" spans="5:21" ht="14.25" customHeight="1">
      <c r="E12" s="67" t="s">
        <v>30</v>
      </c>
      <c r="K12" s="67" t="s">
        <v>214</v>
      </c>
      <c r="M12" s="67" t="s">
        <v>215</v>
      </c>
      <c r="N12" s="73">
        <f>_xlfn.SUMIFS('[1]Kiemelt'!I:I,'[1]Kiemelt'!$A:$A,$B$7,'[1]Kiemelt'!$G:$G,$M12)</f>
        <v>810000</v>
      </c>
      <c r="O12" s="73">
        <f>_xlfn.SUMIFS('[1]Kiemelt'!J:J,'[1]Kiemelt'!$A:$A,$B$7,'[1]Kiemelt'!$G:$G,$M12)</f>
        <v>810000</v>
      </c>
      <c r="P12" s="73">
        <f>'[2]Címrendes összevont bevételek'!Q$98</f>
        <v>60000</v>
      </c>
      <c r="Q12" s="559">
        <f t="shared" si="0"/>
        <v>0.07407407407407407</v>
      </c>
      <c r="R12" s="71"/>
      <c r="S12" s="73">
        <v>0</v>
      </c>
      <c r="T12" s="73">
        <f>'[2]Címrendes összevont bevételek'!U$98</f>
        <v>0</v>
      </c>
      <c r="U12" s="73">
        <f>'[2]Címrendes összevont bevételek'!V$98</f>
        <v>60000</v>
      </c>
    </row>
    <row r="13" spans="1:22" s="79" customFormat="1" ht="14.25" customHeight="1">
      <c r="A13" s="75"/>
      <c r="B13" s="75" t="s">
        <v>318</v>
      </c>
      <c r="C13" s="75"/>
      <c r="D13" s="75"/>
      <c r="E13" s="75"/>
      <c r="F13" s="75"/>
      <c r="G13" s="75"/>
      <c r="H13" s="75" t="s">
        <v>446</v>
      </c>
      <c r="I13" s="75"/>
      <c r="J13" s="75"/>
      <c r="K13" s="75"/>
      <c r="L13" s="75"/>
      <c r="M13" s="75"/>
      <c r="N13" s="76">
        <f>SUM(N9:N12)</f>
        <v>1496864123</v>
      </c>
      <c r="O13" s="76">
        <f>SUM(O9:O12)</f>
        <v>1711463125</v>
      </c>
      <c r="P13" s="76">
        <f>SUM(P9:P12)</f>
        <v>1528415905</v>
      </c>
      <c r="Q13" s="581">
        <f t="shared" si="0"/>
        <v>0.8930463547089278</v>
      </c>
      <c r="R13" s="77"/>
      <c r="S13" s="76">
        <f>SUM(S9:S12)</f>
        <v>0</v>
      </c>
      <c r="T13" s="76">
        <f>SUM(T9:T12)</f>
        <v>1283184161</v>
      </c>
      <c r="U13" s="76">
        <f>SUM(U9:U12)</f>
        <v>245231744</v>
      </c>
      <c r="V13" s="78">
        <f>SUM(S13:U13)-P13</f>
        <v>0</v>
      </c>
    </row>
    <row r="14" spans="1:21" ht="14.25" customHeight="1">
      <c r="A14" s="80"/>
      <c r="B14" s="2">
        <v>2</v>
      </c>
      <c r="C14" s="2"/>
      <c r="D14" s="2"/>
      <c r="E14" s="2"/>
      <c r="F14" s="2"/>
      <c r="G14" s="2" t="s">
        <v>447</v>
      </c>
      <c r="H14" s="2"/>
      <c r="I14" s="2"/>
      <c r="J14" s="2"/>
      <c r="K14" s="2"/>
      <c r="L14" s="2"/>
      <c r="M14" s="2"/>
      <c r="N14" s="2"/>
      <c r="O14" s="2"/>
      <c r="P14" s="2"/>
      <c r="Q14" s="582">
        <f t="shared" si="0"/>
      </c>
      <c r="R14" s="71"/>
      <c r="S14" s="2"/>
      <c r="T14" s="2"/>
      <c r="U14" s="2"/>
    </row>
    <row r="15" spans="2:21" ht="14.25" customHeight="1">
      <c r="B15" s="69"/>
      <c r="C15" s="69"/>
      <c r="D15" s="69">
        <v>1</v>
      </c>
      <c r="E15" s="69"/>
      <c r="F15" s="69"/>
      <c r="G15" s="69"/>
      <c r="H15" s="69"/>
      <c r="I15" s="69" t="s">
        <v>114</v>
      </c>
      <c r="J15" s="69"/>
      <c r="K15" s="69"/>
      <c r="L15" s="69"/>
      <c r="M15" s="69"/>
      <c r="N15" s="69"/>
      <c r="O15" s="69"/>
      <c r="P15" s="69"/>
      <c r="Q15" s="583">
        <f t="shared" si="0"/>
      </c>
      <c r="R15" s="71"/>
      <c r="S15" s="69"/>
      <c r="T15" s="69"/>
      <c r="U15" s="69"/>
    </row>
    <row r="16" spans="2:21" ht="14.25" customHeight="1">
      <c r="B16" s="3"/>
      <c r="C16" s="3"/>
      <c r="D16" s="3"/>
      <c r="E16" s="3" t="s">
        <v>19</v>
      </c>
      <c r="F16" s="3"/>
      <c r="G16" s="3"/>
      <c r="H16" s="3"/>
      <c r="I16" s="3"/>
      <c r="J16" s="3"/>
      <c r="K16" s="72" t="s">
        <v>115</v>
      </c>
      <c r="L16" s="3"/>
      <c r="M16" s="3" t="s">
        <v>116</v>
      </c>
      <c r="N16" s="73">
        <f>_xlfn.SUMIFS('[1]Kiemelt'!I:I,'[1]Kiemelt'!$A:$A,$B$14,'[1]Kiemelt'!$G:$G,$M16)</f>
        <v>6184850</v>
      </c>
      <c r="O16" s="73">
        <f>_xlfn.SUMIFS('[1]Kiemelt'!J:J,'[1]Kiemelt'!$A:$A,$B$14,'[1]Kiemelt'!$G:$G,$M16)</f>
        <v>14863770</v>
      </c>
      <c r="P16" s="73">
        <f>'[3]Címrendes összevont bevételek'!Q$34</f>
        <v>6652053</v>
      </c>
      <c r="Q16" s="559">
        <f t="shared" si="0"/>
        <v>0.44753471023838504</v>
      </c>
      <c r="R16" s="71"/>
      <c r="S16" s="73">
        <v>0</v>
      </c>
      <c r="T16" s="73">
        <f>'[3]Címrendes összevont bevételek'!U$34</f>
        <v>6652053</v>
      </c>
      <c r="U16" s="73">
        <f>'[3]Címrendes összevont bevételek'!V$34</f>
        <v>0</v>
      </c>
    </row>
    <row r="17" spans="5:21" ht="14.25" customHeight="1">
      <c r="E17" s="67" t="s">
        <v>23</v>
      </c>
      <c r="K17" s="67" t="s">
        <v>158</v>
      </c>
      <c r="M17" s="67" t="s">
        <v>159</v>
      </c>
      <c r="N17" s="73">
        <f>_xlfn.SUMIFS('[1]Kiemelt'!I:I,'[1]Kiemelt'!$A:$A,$B$14,'[1]Kiemelt'!$G:$G,$M17)</f>
        <v>350000</v>
      </c>
      <c r="O17" s="73">
        <f>_xlfn.SUMIFS('[1]Kiemelt'!J:J,'[1]Kiemelt'!$A:$A,$B$14,'[1]Kiemelt'!$G:$G,$M17)</f>
        <v>30000</v>
      </c>
      <c r="P17" s="73">
        <f>'[3]Címrendes összevont bevételek'!Q$68</f>
        <v>3000</v>
      </c>
      <c r="Q17" s="559">
        <f t="shared" si="0"/>
        <v>0.1</v>
      </c>
      <c r="R17" s="71"/>
      <c r="S17" s="73">
        <v>0</v>
      </c>
      <c r="T17" s="73">
        <f>'[3]Címrendes összevont bevételek'!U$68</f>
        <v>3000</v>
      </c>
      <c r="U17" s="73">
        <f>'[3]Címrendes összevont bevételek'!V$68</f>
        <v>0</v>
      </c>
    </row>
    <row r="18" spans="5:21" ht="14.25" customHeight="1">
      <c r="E18" s="67" t="s">
        <v>26</v>
      </c>
      <c r="K18" s="67" t="s">
        <v>211</v>
      </c>
      <c r="M18" s="67" t="s">
        <v>212</v>
      </c>
      <c r="N18" s="73">
        <f>_xlfn.SUMIFS('[1]Kiemelt'!I:I,'[1]Kiemelt'!$A:$A,$B$14,'[1]Kiemelt'!$G:$G,$M18)</f>
        <v>2140000</v>
      </c>
      <c r="O18" s="73">
        <f>_xlfn.SUMIFS('[1]Kiemelt'!J:J,'[1]Kiemelt'!$A:$A,$B$14,'[1]Kiemelt'!$G:$G,$M18)</f>
        <v>3017459</v>
      </c>
      <c r="P18" s="73">
        <f>'[3]Címrendes összevont bevételek'!Q$69</f>
        <v>2878787</v>
      </c>
      <c r="Q18" s="559">
        <f t="shared" si="0"/>
        <v>0.9540434517917228</v>
      </c>
      <c r="R18" s="71"/>
      <c r="S18" s="73">
        <v>0</v>
      </c>
      <c r="T18" s="73">
        <f>'[3]Címrendes összevont bevételek'!U$69</f>
        <v>2878787</v>
      </c>
      <c r="U18" s="73">
        <f>'[3]Címrendes összevont bevételek'!V$69</f>
        <v>0</v>
      </c>
    </row>
    <row r="19" spans="5:21" ht="14.25" customHeight="1">
      <c r="E19" s="67" t="s">
        <v>30</v>
      </c>
      <c r="K19" s="67" t="s">
        <v>214</v>
      </c>
      <c r="M19" s="81" t="s">
        <v>215</v>
      </c>
      <c r="N19" s="73">
        <f>_xlfn.SUMIFS('[1]Kiemelt'!I:I,'[1]Kiemelt'!$A:$A,$B$14,'[1]Kiemelt'!$G:$G,$M19)</f>
        <v>0</v>
      </c>
      <c r="O19" s="73">
        <f>_xlfn.SUMIFS('[1]Kiemelt'!J:J,'[1]Kiemelt'!$A:$A,$B$14,'[1]Kiemelt'!$G:$G,$M19)</f>
        <v>0</v>
      </c>
      <c r="P19" s="73">
        <f>'[3]Címrendes összevont bevételek'!Q$98</f>
        <v>0</v>
      </c>
      <c r="Q19" s="559">
        <f t="shared" si="0"/>
        <v>0</v>
      </c>
      <c r="R19" s="71"/>
      <c r="S19" s="73">
        <f>_xlfn.SUMIFS('[1]Kiemelt'!L:L,'[1]Kiemelt'!$A:$A,$B$14,'[1]Kiemelt'!$G:$G,$M19)</f>
        <v>0</v>
      </c>
      <c r="T19" s="73">
        <f>'[3]Címrendes összevont bevételek'!U$98</f>
        <v>0</v>
      </c>
      <c r="U19" s="73">
        <f>'[3]Címrendes összevont bevételek'!V$98</f>
        <v>0</v>
      </c>
    </row>
    <row r="20" spans="1:22" s="79" customFormat="1" ht="14.25" customHeight="1">
      <c r="A20" s="75"/>
      <c r="B20" s="75" t="s">
        <v>23</v>
      </c>
      <c r="C20" s="75"/>
      <c r="D20" s="75"/>
      <c r="E20" s="75"/>
      <c r="F20" s="75"/>
      <c r="G20" s="75" t="s">
        <v>448</v>
      </c>
      <c r="H20" s="75"/>
      <c r="I20" s="75"/>
      <c r="J20" s="75"/>
      <c r="K20" s="75"/>
      <c r="L20" s="75"/>
      <c r="M20" s="75"/>
      <c r="N20" s="76">
        <f>SUM(N16:N19)</f>
        <v>8674850</v>
      </c>
      <c r="O20" s="76">
        <f>SUM(O16:O19)</f>
        <v>17911229</v>
      </c>
      <c r="P20" s="76">
        <f>SUM(P16:P19)</f>
        <v>9533840</v>
      </c>
      <c r="Q20" s="581">
        <f t="shared" si="0"/>
        <v>0.5322828489323653</v>
      </c>
      <c r="R20" s="77"/>
      <c r="S20" s="76">
        <f>SUM(S16:S19)</f>
        <v>0</v>
      </c>
      <c r="T20" s="76">
        <f>SUM(T16:T19)</f>
        <v>9533840</v>
      </c>
      <c r="U20" s="76">
        <f>SUM(U16:U19)</f>
        <v>0</v>
      </c>
      <c r="V20" s="78">
        <f>SUM(S20:U20)-P20</f>
        <v>0</v>
      </c>
    </row>
    <row r="21" spans="1:21" ht="14.25" customHeight="1">
      <c r="A21" s="80"/>
      <c r="B21" s="2">
        <v>3</v>
      </c>
      <c r="C21" s="2"/>
      <c r="D21" s="2"/>
      <c r="E21" s="2"/>
      <c r="F21" s="2"/>
      <c r="G21" s="2" t="s">
        <v>449</v>
      </c>
      <c r="H21" s="2"/>
      <c r="I21" s="2"/>
      <c r="J21" s="2"/>
      <c r="K21" s="2"/>
      <c r="L21" s="2"/>
      <c r="M21" s="2"/>
      <c r="N21" s="2"/>
      <c r="O21" s="2"/>
      <c r="P21" s="2"/>
      <c r="Q21" s="582">
        <f t="shared" si="0"/>
      </c>
      <c r="R21" s="71"/>
      <c r="S21" s="2"/>
      <c r="T21" s="2"/>
      <c r="U21" s="2"/>
    </row>
    <row r="22" spans="2:21" ht="14.25" customHeight="1">
      <c r="B22" s="69"/>
      <c r="C22" s="69"/>
      <c r="D22" s="69">
        <v>1</v>
      </c>
      <c r="E22" s="69"/>
      <c r="F22" s="69"/>
      <c r="G22" s="69"/>
      <c r="H22" s="69"/>
      <c r="I22" s="69" t="s">
        <v>114</v>
      </c>
      <c r="J22" s="69"/>
      <c r="K22" s="69"/>
      <c r="L22" s="69"/>
      <c r="M22" s="69"/>
      <c r="N22" s="69"/>
      <c r="O22" s="69"/>
      <c r="P22" s="69"/>
      <c r="Q22" s="583">
        <f t="shared" si="0"/>
      </c>
      <c r="R22" s="71"/>
      <c r="S22" s="69"/>
      <c r="T22" s="69"/>
      <c r="U22" s="69"/>
    </row>
    <row r="23" spans="2:21" ht="14.25" customHeight="1">
      <c r="B23" s="3"/>
      <c r="C23" s="3"/>
      <c r="D23" s="3"/>
      <c r="E23" s="3" t="s">
        <v>19</v>
      </c>
      <c r="F23" s="3"/>
      <c r="G23" s="3"/>
      <c r="H23" s="3"/>
      <c r="I23" s="3"/>
      <c r="J23" s="3"/>
      <c r="K23" s="72" t="s">
        <v>115</v>
      </c>
      <c r="L23" s="3"/>
      <c r="M23" s="3" t="s">
        <v>116</v>
      </c>
      <c r="N23" s="73">
        <f>_xlfn.SUMIFS('[1]Kiemelt'!I:I,'[1]Kiemelt'!$A:$A,$B$21,'[1]Kiemelt'!$G:$G,$M23)</f>
        <v>10982068</v>
      </c>
      <c r="O23" s="73">
        <f>_xlfn.SUMIFS('[1]Kiemelt'!J:J,'[1]Kiemelt'!$A:$A,$B$21,'[1]Kiemelt'!$G:$G,$M23)</f>
        <v>13282806</v>
      </c>
      <c r="P23" s="73">
        <f>'[4]Címrendes összevont bevételek'!Q$34</f>
        <v>10242047</v>
      </c>
      <c r="Q23" s="559">
        <f t="shared" si="0"/>
        <v>0.7710755543670517</v>
      </c>
      <c r="R23" s="71"/>
      <c r="S23" s="73">
        <v>0</v>
      </c>
      <c r="T23" s="73">
        <f>'[4]Címrendes összevont bevételek'!U$34</f>
        <v>10242047</v>
      </c>
      <c r="U23" s="73">
        <f>'[4]Címrendes összevont bevételek'!V$34</f>
        <v>0</v>
      </c>
    </row>
    <row r="24" spans="5:21" ht="14.25" customHeight="1">
      <c r="E24" s="67" t="s">
        <v>23</v>
      </c>
      <c r="K24" s="67" t="s">
        <v>158</v>
      </c>
      <c r="M24" s="67" t="s">
        <v>159</v>
      </c>
      <c r="N24" s="73">
        <f>_xlfn.SUMIFS('[1]Kiemelt'!I:I,'[1]Kiemelt'!$A:$A,$B$21,'[1]Kiemelt'!$G:$G,$M24)</f>
        <v>0</v>
      </c>
      <c r="O24" s="73">
        <f>_xlfn.SUMIFS('[1]Kiemelt'!J:J,'[1]Kiemelt'!$A:$A,$B$21,'[1]Kiemelt'!$G:$G,$M24)</f>
        <v>0</v>
      </c>
      <c r="P24" s="73">
        <f>'[4]Címrendes összevont bevételek'!Q$68</f>
        <v>0</v>
      </c>
      <c r="Q24" s="559">
        <f t="shared" si="0"/>
        <v>0</v>
      </c>
      <c r="R24" s="71"/>
      <c r="S24" s="73">
        <v>0</v>
      </c>
      <c r="T24" s="73">
        <f>'[4]Címrendes összevont bevételek'!U$68</f>
        <v>0</v>
      </c>
      <c r="U24" s="73">
        <f>'[4]Címrendes összevont bevételek'!V$68</f>
        <v>0</v>
      </c>
    </row>
    <row r="25" spans="5:21" s="81" customFormat="1" ht="14.25" customHeight="1">
      <c r="E25" s="81" t="s">
        <v>26</v>
      </c>
      <c r="K25" s="81" t="s">
        <v>211</v>
      </c>
      <c r="M25" s="81" t="s">
        <v>212</v>
      </c>
      <c r="N25" s="73">
        <f>_xlfn.SUMIFS('[1]Kiemelt'!I:I,'[1]Kiemelt'!$A:$A,$B$21,'[1]Kiemelt'!$G:$G,$M25)</f>
        <v>1027725</v>
      </c>
      <c r="O25" s="73">
        <f>_xlfn.SUMIFS('[1]Kiemelt'!J:J,'[1]Kiemelt'!$A:$A,$B$21,'[1]Kiemelt'!$G:$G,$M25)</f>
        <v>1698079</v>
      </c>
      <c r="P25" s="73">
        <f>'[4]Címrendes összevont bevételek'!Q$69</f>
        <v>1265196</v>
      </c>
      <c r="Q25" s="559">
        <f t="shared" si="0"/>
        <v>0.7450748757861089</v>
      </c>
      <c r="R25" s="71"/>
      <c r="S25" s="73">
        <v>0</v>
      </c>
      <c r="T25" s="73">
        <f>'[4]Címrendes összevont bevételek'!U$69</f>
        <v>1265196</v>
      </c>
      <c r="U25" s="73">
        <f>'[4]Címrendes összevont bevételek'!V$69</f>
        <v>0</v>
      </c>
    </row>
    <row r="26" spans="5:21" s="81" customFormat="1" ht="14.25" customHeight="1">
      <c r="E26" s="81" t="s">
        <v>30</v>
      </c>
      <c r="K26" s="81" t="s">
        <v>214</v>
      </c>
      <c r="M26" s="81" t="s">
        <v>215</v>
      </c>
      <c r="N26" s="73">
        <f>_xlfn.SUMIFS('[1]Kiemelt'!I:I,'[1]Kiemelt'!$A:$A,$B$21,'[1]Kiemelt'!$G:$G,$M26)</f>
        <v>0</v>
      </c>
      <c r="O26" s="73">
        <f>_xlfn.SUMIFS('[1]Kiemelt'!J:J,'[1]Kiemelt'!$A:$A,$B$21,'[1]Kiemelt'!$G:$G,$M26)</f>
        <v>0</v>
      </c>
      <c r="P26" s="73">
        <f>'[4]Címrendes összevont bevételek'!Q$98</f>
        <v>0</v>
      </c>
      <c r="Q26" s="559">
        <f t="shared" si="0"/>
        <v>0</v>
      </c>
      <c r="R26" s="71"/>
      <c r="S26" s="73">
        <v>0</v>
      </c>
      <c r="T26" s="73">
        <f>'[4]Címrendes összevont bevételek'!U$98</f>
        <v>0</v>
      </c>
      <c r="U26" s="73">
        <f>'[4]Címrendes összevont bevételek'!V$98</f>
        <v>0</v>
      </c>
    </row>
    <row r="27" spans="1:22" s="79" customFormat="1" ht="14.25" customHeight="1">
      <c r="A27" s="75"/>
      <c r="B27" s="75" t="s">
        <v>26</v>
      </c>
      <c r="C27" s="75"/>
      <c r="D27" s="75"/>
      <c r="E27" s="75"/>
      <c r="F27" s="75"/>
      <c r="G27" s="75" t="s">
        <v>450</v>
      </c>
      <c r="H27" s="75"/>
      <c r="I27" s="75"/>
      <c r="J27" s="75"/>
      <c r="K27" s="75"/>
      <c r="L27" s="75"/>
      <c r="M27" s="75"/>
      <c r="N27" s="76">
        <f>SUM(N23:N26)</f>
        <v>12009793</v>
      </c>
      <c r="O27" s="76">
        <f>SUM(O23:O26)</f>
        <v>14980885</v>
      </c>
      <c r="P27" s="76">
        <f>SUM(P23:P26)</f>
        <v>11507243</v>
      </c>
      <c r="Q27" s="581">
        <f t="shared" si="0"/>
        <v>0.76812838493854</v>
      </c>
      <c r="R27" s="77"/>
      <c r="S27" s="76">
        <f>SUM(S23:S26)</f>
        <v>0</v>
      </c>
      <c r="T27" s="76">
        <f>SUM(T23:T26)</f>
        <v>11507243</v>
      </c>
      <c r="U27" s="76">
        <f>SUM(U23:U26)</f>
        <v>0</v>
      </c>
      <c r="V27" s="78">
        <f>SUM(S27:U27)-P27</f>
        <v>0</v>
      </c>
    </row>
    <row r="28" spans="1:21" ht="14.25" customHeight="1" hidden="1">
      <c r="A28" s="80"/>
      <c r="B28" s="2">
        <v>4</v>
      </c>
      <c r="C28" s="2"/>
      <c r="D28" s="2"/>
      <c r="E28" s="2"/>
      <c r="F28" s="2"/>
      <c r="G28" s="2" t="s">
        <v>451</v>
      </c>
      <c r="H28" s="2"/>
      <c r="I28" s="2"/>
      <c r="J28" s="2"/>
      <c r="K28" s="2"/>
      <c r="L28" s="2"/>
      <c r="M28" s="2"/>
      <c r="N28" s="2"/>
      <c r="O28" s="2"/>
      <c r="P28" s="2"/>
      <c r="Q28" s="582">
        <f t="shared" si="0"/>
      </c>
      <c r="R28" s="71"/>
      <c r="S28" s="2"/>
      <c r="T28" s="2"/>
      <c r="U28" s="2"/>
    </row>
    <row r="29" spans="2:21" ht="14.25" customHeight="1" hidden="1">
      <c r="B29" s="69"/>
      <c r="C29" s="69"/>
      <c r="D29" s="69">
        <v>1</v>
      </c>
      <c r="E29" s="69"/>
      <c r="F29" s="69"/>
      <c r="G29" s="69"/>
      <c r="H29" s="69"/>
      <c r="I29" s="69" t="s">
        <v>114</v>
      </c>
      <c r="J29" s="69"/>
      <c r="K29" s="69"/>
      <c r="L29" s="69"/>
      <c r="M29" s="69"/>
      <c r="N29" s="69"/>
      <c r="O29" s="69"/>
      <c r="P29" s="69"/>
      <c r="Q29" s="583">
        <f t="shared" si="0"/>
      </c>
      <c r="R29" s="71"/>
      <c r="S29" s="69"/>
      <c r="T29" s="69"/>
      <c r="U29" s="69"/>
    </row>
    <row r="30" spans="2:21" ht="14.25" customHeight="1" hidden="1">
      <c r="B30" s="3"/>
      <c r="C30" s="3"/>
      <c r="D30" s="3"/>
      <c r="E30" s="3" t="s">
        <v>19</v>
      </c>
      <c r="F30" s="3"/>
      <c r="G30" s="3"/>
      <c r="H30" s="3"/>
      <c r="I30" s="3"/>
      <c r="J30" s="3"/>
      <c r="K30" s="72" t="s">
        <v>115</v>
      </c>
      <c r="L30" s="3"/>
      <c r="M30" s="3" t="s">
        <v>116</v>
      </c>
      <c r="N30" s="73">
        <f>_xlfn.SUMIFS('[1]Kiemelt'!I:I,'[1]Kiemelt'!$A:$A,$B$28,'[1]Kiemelt'!$G:$G,$M30)</f>
        <v>0</v>
      </c>
      <c r="O30" s="73">
        <f>_xlfn.SUMIFS('[1]Kiemelt'!J:J,'[1]Kiemelt'!$A:$A,$B$28,'[1]Kiemelt'!$G:$G,$M30)</f>
        <v>0</v>
      </c>
      <c r="P30" s="73">
        <f>_xlfn.SUMIFS('[1]Kiemelt'!K:K,'[1]Kiemelt'!$A:$A,$B$28,'[1]Kiemelt'!$G:$G,$M30)</f>
        <v>0</v>
      </c>
      <c r="Q30" s="559">
        <f t="shared" si="0"/>
        <v>0</v>
      </c>
      <c r="R30" s="71"/>
      <c r="S30" s="73">
        <f>_xlfn.SUMIFS('[1]Kiemelt'!L:L,'[1]Kiemelt'!$A:$A,$B$28,'[1]Kiemelt'!$G:$G,$M30)</f>
        <v>0</v>
      </c>
      <c r="T30" s="73">
        <f>_xlfn.SUMIFS('[1]Kiemelt'!M:M,'[1]Kiemelt'!$A:$A,$B$28,'[1]Kiemelt'!$G:$G,$M30)</f>
        <v>0</v>
      </c>
      <c r="U30" s="73">
        <f>_xlfn.SUMIFS('[1]Kiemelt'!N:N,'[1]Kiemelt'!$A:$A,$B$28,'[1]Kiemelt'!$G:$G,$M30)</f>
        <v>0</v>
      </c>
    </row>
    <row r="31" spans="5:21" s="81" customFormat="1" ht="14.25" customHeight="1" hidden="1">
      <c r="E31" s="81" t="s">
        <v>23</v>
      </c>
      <c r="K31" s="81" t="s">
        <v>158</v>
      </c>
      <c r="M31" s="81" t="s">
        <v>159</v>
      </c>
      <c r="N31" s="73">
        <f>_xlfn.SUMIFS('[1]Kiemelt'!I:I,'[1]Kiemelt'!$A:$A,$B$28,'[1]Kiemelt'!$G:$G,$M31)</f>
        <v>0</v>
      </c>
      <c r="O31" s="73">
        <f>_xlfn.SUMIFS('[1]Kiemelt'!J:J,'[1]Kiemelt'!$A:$A,$B$28,'[1]Kiemelt'!$G:$G,$M31)</f>
        <v>0</v>
      </c>
      <c r="P31" s="73">
        <f>_xlfn.SUMIFS('[1]Kiemelt'!K:K,'[1]Kiemelt'!$A:$A,$B$28,'[1]Kiemelt'!$G:$G,$M31)</f>
        <v>0</v>
      </c>
      <c r="Q31" s="559">
        <f t="shared" si="0"/>
        <v>0</v>
      </c>
      <c r="R31" s="71"/>
      <c r="S31" s="73">
        <f>_xlfn.SUMIFS('[1]Kiemelt'!L:L,'[1]Kiemelt'!$A:$A,$B$28,'[1]Kiemelt'!$G:$G,$M31)</f>
        <v>0</v>
      </c>
      <c r="T31" s="73">
        <f>_xlfn.SUMIFS('[1]Kiemelt'!M:M,'[1]Kiemelt'!$A:$A,$B$28,'[1]Kiemelt'!$G:$G,$M31)</f>
        <v>0</v>
      </c>
      <c r="U31" s="73">
        <f>_xlfn.SUMIFS('[1]Kiemelt'!N:N,'[1]Kiemelt'!$A:$A,$B$28,'[1]Kiemelt'!$G:$G,$M31)</f>
        <v>0</v>
      </c>
    </row>
    <row r="32" spans="5:22" s="81" customFormat="1" ht="14.25" customHeight="1" hidden="1">
      <c r="E32" s="81" t="s">
        <v>26</v>
      </c>
      <c r="K32" s="81" t="s">
        <v>211</v>
      </c>
      <c r="M32" s="81" t="s">
        <v>212</v>
      </c>
      <c r="N32" s="73">
        <f>_xlfn.SUMIFS('[1]Kiemelt'!I:I,'[1]Kiemelt'!$A:$A,$B$28,'[1]Kiemelt'!$G:$G,$M32)</f>
        <v>0</v>
      </c>
      <c r="O32" s="73">
        <f>_xlfn.SUMIFS('[1]Kiemelt'!J:J,'[1]Kiemelt'!$A:$A,$B$28,'[1]Kiemelt'!$G:$G,$M32)</f>
        <v>0</v>
      </c>
      <c r="P32" s="73">
        <f>_xlfn.SUMIFS('[1]Kiemelt'!K:K,'[1]Kiemelt'!$A:$A,$B$28,'[1]Kiemelt'!$G:$G,$M32)</f>
        <v>0</v>
      </c>
      <c r="Q32" s="559">
        <f t="shared" si="0"/>
        <v>0</v>
      </c>
      <c r="R32" s="71"/>
      <c r="S32" s="73">
        <f>_xlfn.SUMIFS('[1]Kiemelt'!L:L,'[1]Kiemelt'!$A:$A,$B$28,'[1]Kiemelt'!$G:$G,$M32)</f>
        <v>0</v>
      </c>
      <c r="T32" s="73">
        <f>_xlfn.SUMIFS('[1]Kiemelt'!M:M,'[1]Kiemelt'!$A:$A,$B$28,'[1]Kiemelt'!$G:$G,$M32)</f>
        <v>0</v>
      </c>
      <c r="U32" s="73">
        <f>_xlfn.SUMIFS('[1]Kiemelt'!N:N,'[1]Kiemelt'!$A:$A,$B$28,'[1]Kiemelt'!$G:$G,$M32)</f>
        <v>0</v>
      </c>
      <c r="V32" s="71"/>
    </row>
    <row r="33" spans="5:21" s="81" customFormat="1" ht="14.25" customHeight="1" hidden="1">
      <c r="E33" s="81" t="s">
        <v>30</v>
      </c>
      <c r="K33" s="81" t="s">
        <v>214</v>
      </c>
      <c r="M33" s="81" t="s">
        <v>215</v>
      </c>
      <c r="N33" s="73">
        <f>_xlfn.SUMIFS('[1]Kiemelt'!I:I,'[1]Kiemelt'!$A:$A,$B$28,'[1]Kiemelt'!$G:$G,$M33)</f>
        <v>0</v>
      </c>
      <c r="O33" s="73">
        <f>_xlfn.SUMIFS('[1]Kiemelt'!J:J,'[1]Kiemelt'!$A:$A,$B$28,'[1]Kiemelt'!$G:$G,$M33)</f>
        <v>0</v>
      </c>
      <c r="P33" s="73">
        <f>_xlfn.SUMIFS('[1]Kiemelt'!K:K,'[1]Kiemelt'!$A:$A,$B$28,'[1]Kiemelt'!$G:$G,$M33)</f>
        <v>0</v>
      </c>
      <c r="Q33" s="559">
        <f t="shared" si="0"/>
        <v>0</v>
      </c>
      <c r="R33" s="71"/>
      <c r="S33" s="73">
        <f>_xlfn.SUMIFS('[1]Kiemelt'!L:L,'[1]Kiemelt'!$A:$A,$B$28,'[1]Kiemelt'!$G:$G,$M33)</f>
        <v>0</v>
      </c>
      <c r="T33" s="73">
        <f>_xlfn.SUMIFS('[1]Kiemelt'!M:M,'[1]Kiemelt'!$A:$A,$B$28,'[1]Kiemelt'!$G:$G,$M33)</f>
        <v>0</v>
      </c>
      <c r="U33" s="73">
        <f>_xlfn.SUMIFS('[1]Kiemelt'!N:N,'[1]Kiemelt'!$A:$A,$B$28,'[1]Kiemelt'!$G:$G,$M33)</f>
        <v>0</v>
      </c>
    </row>
    <row r="34" spans="1:22" s="79" customFormat="1" ht="14.25" customHeight="1" hidden="1">
      <c r="A34" s="75"/>
      <c r="B34" s="75" t="s">
        <v>30</v>
      </c>
      <c r="C34" s="75"/>
      <c r="D34" s="75"/>
      <c r="E34" s="75"/>
      <c r="F34" s="75"/>
      <c r="G34" s="75" t="s">
        <v>452</v>
      </c>
      <c r="H34" s="75"/>
      <c r="I34" s="75"/>
      <c r="J34" s="75"/>
      <c r="K34" s="75"/>
      <c r="L34" s="75"/>
      <c r="M34" s="75"/>
      <c r="N34" s="76">
        <f>SUM(N30:N33)</f>
        <v>0</v>
      </c>
      <c r="O34" s="76">
        <f>SUM(O30:O33)</f>
        <v>0</v>
      </c>
      <c r="P34" s="76">
        <f>SUM(P30:P33)</f>
        <v>0</v>
      </c>
      <c r="Q34" s="581">
        <f t="shared" si="0"/>
        <v>0</v>
      </c>
      <c r="R34" s="77"/>
      <c r="S34" s="76">
        <f>SUM(S30:S33)</f>
        <v>0</v>
      </c>
      <c r="T34" s="76">
        <f>SUM(T30:T33)</f>
        <v>0</v>
      </c>
      <c r="U34" s="76">
        <f>SUM(U30:U33)</f>
        <v>0</v>
      </c>
      <c r="V34" s="78">
        <f>SUM(S34:U34)-P34</f>
        <v>0</v>
      </c>
    </row>
    <row r="35" spans="1:21" ht="14.25" customHeight="1">
      <c r="A35" s="80"/>
      <c r="B35" s="2">
        <v>4</v>
      </c>
      <c r="C35" s="2"/>
      <c r="D35" s="2"/>
      <c r="E35" s="2"/>
      <c r="F35" s="2"/>
      <c r="G35" s="2" t="s">
        <v>453</v>
      </c>
      <c r="H35" s="2"/>
      <c r="I35" s="2"/>
      <c r="J35" s="2"/>
      <c r="K35" s="2"/>
      <c r="L35" s="2"/>
      <c r="M35" s="2"/>
      <c r="N35" s="2"/>
      <c r="O35" s="2"/>
      <c r="P35" s="2"/>
      <c r="Q35" s="582">
        <f t="shared" si="0"/>
      </c>
      <c r="R35" s="71"/>
      <c r="S35" s="2"/>
      <c r="T35" s="2"/>
      <c r="U35" s="2"/>
    </row>
    <row r="36" spans="2:21" ht="14.25" customHeight="1">
      <c r="B36" s="69"/>
      <c r="C36" s="69"/>
      <c r="D36" s="69">
        <v>1</v>
      </c>
      <c r="E36" s="69"/>
      <c r="F36" s="69"/>
      <c r="G36" s="69"/>
      <c r="H36" s="69"/>
      <c r="I36" s="69" t="s">
        <v>114</v>
      </c>
      <c r="J36" s="69"/>
      <c r="K36" s="69"/>
      <c r="L36" s="69"/>
      <c r="M36" s="69"/>
      <c r="N36" s="69"/>
      <c r="O36" s="69"/>
      <c r="P36" s="69"/>
      <c r="Q36" s="583">
        <f t="shared" si="0"/>
      </c>
      <c r="R36" s="71"/>
      <c r="S36" s="69"/>
      <c r="T36" s="69"/>
      <c r="U36" s="69"/>
    </row>
    <row r="37" spans="2:21" ht="14.25" customHeight="1">
      <c r="B37" s="3"/>
      <c r="C37" s="3"/>
      <c r="D37" s="3"/>
      <c r="E37" s="3" t="s">
        <v>19</v>
      </c>
      <c r="F37" s="3"/>
      <c r="G37" s="3"/>
      <c r="H37" s="3"/>
      <c r="I37" s="3"/>
      <c r="J37" s="3"/>
      <c r="K37" s="72" t="s">
        <v>115</v>
      </c>
      <c r="L37" s="3"/>
      <c r="M37" s="3" t="s">
        <v>116</v>
      </c>
      <c r="N37" s="73">
        <f>_xlfn.SUMIFS('[1]Kiemelt'!I:I,'[1]Kiemelt'!$A:$A,$B$35+1,'[1]Kiemelt'!$G:$G,$M37)</f>
        <v>57759117</v>
      </c>
      <c r="O37" s="73">
        <f>_xlfn.SUMIFS('[1]Kiemelt'!J:J,'[1]Kiemelt'!$A:$A,$B$35+1,'[1]Kiemelt'!$G:$G,$M37)</f>
        <v>55118402</v>
      </c>
      <c r="P37" s="73">
        <f>'[5]Címrendes összevont bevételek'!Q$34</f>
        <v>55119280</v>
      </c>
      <c r="Q37" s="559">
        <f t="shared" si="0"/>
        <v>1.0000159293442505</v>
      </c>
      <c r="R37" s="71"/>
      <c r="S37" s="73">
        <v>0</v>
      </c>
      <c r="T37" s="73">
        <f>'[5]Címrendes összevont bevételek'!U$34</f>
        <v>43136516</v>
      </c>
      <c r="U37" s="73">
        <f>'[5]Címrendes összevont bevételek'!V$34</f>
        <v>11982764</v>
      </c>
    </row>
    <row r="38" spans="5:21" s="81" customFormat="1" ht="14.25" customHeight="1">
      <c r="E38" s="81" t="s">
        <v>23</v>
      </c>
      <c r="K38" s="81" t="s">
        <v>158</v>
      </c>
      <c r="M38" s="81" t="s">
        <v>159</v>
      </c>
      <c r="N38" s="73">
        <f>_xlfn.SUMIFS('[1]Kiemelt'!I:I,'[1]Kiemelt'!$A:$A,$B$35+1,'[1]Kiemelt'!$G:$G,$M38)</f>
        <v>0</v>
      </c>
      <c r="O38" s="73">
        <f>_xlfn.SUMIFS('[1]Kiemelt'!J:J,'[1]Kiemelt'!$A:$A,$B$35+1,'[1]Kiemelt'!$G:$G,$M38)</f>
        <v>0</v>
      </c>
      <c r="P38" s="73">
        <f>'[5]Címrendes összevont bevételek'!Q$68</f>
        <v>0</v>
      </c>
      <c r="Q38" s="559">
        <f t="shared" si="0"/>
        <v>0</v>
      </c>
      <c r="R38" s="71"/>
      <c r="S38" s="73">
        <v>0</v>
      </c>
      <c r="T38" s="73">
        <f>'[5]Címrendes összevont bevételek'!U$68</f>
        <v>0</v>
      </c>
      <c r="U38" s="73">
        <f>'[5]Címrendes összevont bevételek'!V$68</f>
        <v>0</v>
      </c>
    </row>
    <row r="39" spans="5:21" s="81" customFormat="1" ht="14.25" customHeight="1">
      <c r="E39" s="81" t="s">
        <v>26</v>
      </c>
      <c r="K39" s="81" t="s">
        <v>211</v>
      </c>
      <c r="M39" s="81" t="s">
        <v>212</v>
      </c>
      <c r="N39" s="73">
        <f>_xlfn.SUMIFS('[1]Kiemelt'!I:I,'[1]Kiemelt'!$A:$A,$B$35+1,'[1]Kiemelt'!$G:$G,$M39)</f>
        <v>261684454</v>
      </c>
      <c r="O39" s="73">
        <f>_xlfn.SUMIFS('[1]Kiemelt'!J:J,'[1]Kiemelt'!$A:$A,$B$35+1,'[1]Kiemelt'!$G:$G,$M39)</f>
        <v>282253785</v>
      </c>
      <c r="P39" s="73">
        <f>'[5]Címrendes összevont bevételek'!Q$69</f>
        <v>283475020</v>
      </c>
      <c r="Q39" s="559">
        <f t="shared" si="0"/>
        <v>1.004326726743452</v>
      </c>
      <c r="R39" s="71"/>
      <c r="S39" s="73">
        <v>0</v>
      </c>
      <c r="T39" s="73">
        <f>'[5]Címrendes összevont bevételek'!U$69</f>
        <v>16285890</v>
      </c>
      <c r="U39" s="73">
        <f>'[5]Címrendes összevont bevételek'!V$69</f>
        <v>267189130</v>
      </c>
    </row>
    <row r="40" spans="5:21" s="81" customFormat="1" ht="14.25" customHeight="1">
      <c r="E40" s="81" t="s">
        <v>30</v>
      </c>
      <c r="K40" s="81" t="s">
        <v>214</v>
      </c>
      <c r="M40" s="81" t="s">
        <v>215</v>
      </c>
      <c r="N40" s="73">
        <f>_xlfn.SUMIFS('[1]Kiemelt'!I:I,'[1]Kiemelt'!$A:$A,$B$35+1,'[1]Kiemelt'!$G:$G,$M40)</f>
        <v>0</v>
      </c>
      <c r="O40" s="73">
        <f>_xlfn.SUMIFS('[1]Kiemelt'!J:J,'[1]Kiemelt'!$A:$A,$B$35+1,'[1]Kiemelt'!$G:$G,$M40)</f>
        <v>329260</v>
      </c>
      <c r="P40" s="73">
        <f>'[5]Címrendes összevont bevételek'!Q$98</f>
        <v>329260</v>
      </c>
      <c r="Q40" s="559">
        <f t="shared" si="0"/>
        <v>1</v>
      </c>
      <c r="R40" s="71"/>
      <c r="S40" s="73">
        <v>0</v>
      </c>
      <c r="T40" s="73">
        <f>'[5]Címrendes összevont bevételek'!U$98</f>
        <v>0</v>
      </c>
      <c r="U40" s="73">
        <f>'[5]Címrendes összevont bevételek'!V$98</f>
        <v>329260</v>
      </c>
    </row>
    <row r="41" spans="1:22" s="79" customFormat="1" ht="14.25" customHeight="1">
      <c r="A41" s="75"/>
      <c r="B41" s="75" t="s">
        <v>30</v>
      </c>
      <c r="C41" s="75"/>
      <c r="D41" s="75"/>
      <c r="E41" s="75"/>
      <c r="F41" s="75"/>
      <c r="G41" s="75" t="s">
        <v>454</v>
      </c>
      <c r="H41" s="75"/>
      <c r="I41" s="75"/>
      <c r="J41" s="75"/>
      <c r="K41" s="75"/>
      <c r="L41" s="75"/>
      <c r="M41" s="75"/>
      <c r="N41" s="76">
        <f>SUM(N37:N40)</f>
        <v>319443571</v>
      </c>
      <c r="O41" s="76">
        <f>SUM(O37:O40)</f>
        <v>337701447</v>
      </c>
      <c r="P41" s="76">
        <f>SUM(P37:P40)</f>
        <v>338923560</v>
      </c>
      <c r="Q41" s="581">
        <f t="shared" si="0"/>
        <v>1.0036189154972734</v>
      </c>
      <c r="R41" s="77"/>
      <c r="S41" s="76">
        <f>SUM(S37:S40)</f>
        <v>0</v>
      </c>
      <c r="T41" s="76">
        <f>SUM(T37:T40)</f>
        <v>59422406</v>
      </c>
      <c r="U41" s="76">
        <f>SUM(U37:U40)</f>
        <v>279501154</v>
      </c>
      <c r="V41" s="78">
        <f>SUM(S41:U41)-P41</f>
        <v>0</v>
      </c>
    </row>
    <row r="42" spans="1:21" ht="14.25" customHeight="1">
      <c r="A42" s="80"/>
      <c r="B42" s="2">
        <v>5</v>
      </c>
      <c r="C42" s="2"/>
      <c r="D42" s="2"/>
      <c r="E42" s="2"/>
      <c r="F42" s="2"/>
      <c r="G42" s="2" t="s">
        <v>968</v>
      </c>
      <c r="H42" s="2"/>
      <c r="I42" s="2"/>
      <c r="J42" s="2"/>
      <c r="K42" s="2"/>
      <c r="L42" s="2"/>
      <c r="M42" s="2"/>
      <c r="N42" s="2"/>
      <c r="O42" s="2"/>
      <c r="P42" s="2"/>
      <c r="Q42" s="582">
        <f t="shared" si="0"/>
      </c>
      <c r="R42" s="71"/>
      <c r="S42" s="2"/>
      <c r="T42" s="2"/>
      <c r="U42" s="2"/>
    </row>
    <row r="43" spans="2:21" ht="14.25" customHeight="1">
      <c r="B43" s="69"/>
      <c r="C43" s="69"/>
      <c r="D43" s="69">
        <v>1</v>
      </c>
      <c r="E43" s="69"/>
      <c r="F43" s="69"/>
      <c r="G43" s="69"/>
      <c r="H43" s="69"/>
      <c r="I43" s="69" t="s">
        <v>114</v>
      </c>
      <c r="J43" s="69"/>
      <c r="K43" s="69"/>
      <c r="L43" s="69"/>
      <c r="M43" s="69"/>
      <c r="N43" s="69"/>
      <c r="O43" s="69"/>
      <c r="P43" s="69"/>
      <c r="Q43" s="583">
        <f t="shared" si="0"/>
      </c>
      <c r="R43" s="71"/>
      <c r="S43" s="69"/>
      <c r="T43" s="69"/>
      <c r="U43" s="69"/>
    </row>
    <row r="44" spans="2:21" ht="14.25" customHeight="1">
      <c r="B44" s="3"/>
      <c r="C44" s="3"/>
      <c r="D44" s="3"/>
      <c r="E44" s="3" t="s">
        <v>19</v>
      </c>
      <c r="F44" s="3"/>
      <c r="G44" s="3"/>
      <c r="H44" s="3"/>
      <c r="I44" s="3"/>
      <c r="J44" s="3"/>
      <c r="K44" s="72" t="s">
        <v>115</v>
      </c>
      <c r="L44" s="3"/>
      <c r="M44" s="3" t="s">
        <v>116</v>
      </c>
      <c r="N44" s="73">
        <f>_xlfn.SUMIFS('[1]Kiemelt'!I:I,'[1]Kiemelt'!$A:$A,$B$42+1,'[1]Kiemelt'!$G:$G,$M44)</f>
        <v>6457488</v>
      </c>
      <c r="O44" s="73">
        <f>_xlfn.SUMIFS('[1]Kiemelt'!J:J,'[1]Kiemelt'!$A:$A,$B$42+1,'[1]Kiemelt'!$G:$G,$M44)</f>
        <v>10042732</v>
      </c>
      <c r="P44" s="73">
        <f>'[6]Címrendes összevont bevételek'!Q$34</f>
        <v>8664772</v>
      </c>
      <c r="Q44" s="559">
        <f t="shared" si="0"/>
        <v>0.8627903243858345</v>
      </c>
      <c r="R44" s="71"/>
      <c r="S44" s="73">
        <v>0</v>
      </c>
      <c r="T44" s="73">
        <f>'[6]Címrendes összevont bevételek'!U$34</f>
        <v>8664772</v>
      </c>
      <c r="U44" s="73">
        <f>'[6]Címrendes összevont bevételek'!V$34</f>
        <v>0</v>
      </c>
    </row>
    <row r="45" spans="5:21" s="81" customFormat="1" ht="14.25" customHeight="1">
      <c r="E45" s="81" t="s">
        <v>23</v>
      </c>
      <c r="K45" s="81" t="s">
        <v>158</v>
      </c>
      <c r="M45" s="81" t="s">
        <v>159</v>
      </c>
      <c r="N45" s="73">
        <f>_xlfn.SUMIFS('[1]Kiemelt'!I:I,'[1]Kiemelt'!$A:$A,$B$42+1,'[1]Kiemelt'!$G:$G,$M45)</f>
        <v>0</v>
      </c>
      <c r="O45" s="73">
        <f>_xlfn.SUMIFS('[1]Kiemelt'!J:J,'[1]Kiemelt'!$A:$A,$B$42+1,'[1]Kiemelt'!$G:$G,$M45)</f>
        <v>0</v>
      </c>
      <c r="P45" s="73">
        <f>'[6]Címrendes összevont bevételek'!Q$68</f>
        <v>0</v>
      </c>
      <c r="Q45" s="559">
        <f t="shared" si="0"/>
        <v>0</v>
      </c>
      <c r="R45" s="71"/>
      <c r="S45" s="73">
        <v>0</v>
      </c>
      <c r="T45" s="73">
        <f>'[6]Címrendes összevont bevételek'!U$68</f>
        <v>0</v>
      </c>
      <c r="U45" s="73">
        <f>'[6]Címrendes összevont bevételek'!V$68</f>
        <v>0</v>
      </c>
    </row>
    <row r="46" spans="5:21" s="81" customFormat="1" ht="14.25" customHeight="1">
      <c r="E46" s="81" t="s">
        <v>26</v>
      </c>
      <c r="K46" s="81" t="s">
        <v>211</v>
      </c>
      <c r="M46" s="81" t="s">
        <v>212</v>
      </c>
      <c r="N46" s="73">
        <f>_xlfn.SUMIFS('[1]Kiemelt'!I:I,'[1]Kiemelt'!$A:$A,$B$42+1,'[1]Kiemelt'!$G:$G,$M46)</f>
        <v>12529800</v>
      </c>
      <c r="O46" s="73">
        <f>_xlfn.SUMIFS('[1]Kiemelt'!J:J,'[1]Kiemelt'!$A:$A,$B$42+1,'[1]Kiemelt'!$G:$G,$M46)</f>
        <v>13770567</v>
      </c>
      <c r="P46" s="73">
        <f>'[6]Címrendes összevont bevételek'!Q$69</f>
        <v>9919723</v>
      </c>
      <c r="Q46" s="559">
        <f t="shared" si="0"/>
        <v>0.7203569032415296</v>
      </c>
      <c r="R46" s="71"/>
      <c r="S46" s="73">
        <v>0</v>
      </c>
      <c r="T46" s="73">
        <f>'[6]Címrendes összevont bevételek'!U$69</f>
        <v>7041259</v>
      </c>
      <c r="U46" s="73">
        <f>'[6]Címrendes összevont bevételek'!V$69</f>
        <v>2878464</v>
      </c>
    </row>
    <row r="47" spans="5:21" s="81" customFormat="1" ht="14.25" customHeight="1">
      <c r="E47" s="81" t="s">
        <v>30</v>
      </c>
      <c r="K47" s="81" t="s">
        <v>214</v>
      </c>
      <c r="M47" s="81" t="s">
        <v>215</v>
      </c>
      <c r="N47" s="73">
        <f>_xlfn.SUMIFS('[1]Kiemelt'!I:I,'[1]Kiemelt'!$A:$A,$B$42+1,'[1]Kiemelt'!$G:$G,$M47)</f>
        <v>0</v>
      </c>
      <c r="O47" s="73">
        <f>_xlfn.SUMIFS('[1]Kiemelt'!J:J,'[1]Kiemelt'!$A:$A,$B$42+1,'[1]Kiemelt'!$G:$G,$M47)</f>
        <v>0</v>
      </c>
      <c r="P47" s="73">
        <f>'[6]Címrendes összevont bevételek'!Q$98</f>
        <v>0</v>
      </c>
      <c r="Q47" s="559">
        <f t="shared" si="0"/>
        <v>0</v>
      </c>
      <c r="R47" s="71"/>
      <c r="S47" s="73">
        <v>0</v>
      </c>
      <c r="T47" s="73">
        <f>'[6]Címrendes összevont bevételek'!U$98</f>
        <v>0</v>
      </c>
      <c r="U47" s="73">
        <f>'[6]Címrendes összevont bevételek'!V$98</f>
        <v>0</v>
      </c>
    </row>
    <row r="48" spans="1:22" s="79" customFormat="1" ht="14.25" customHeight="1">
      <c r="A48" s="75"/>
      <c r="B48" s="75" t="s">
        <v>33</v>
      </c>
      <c r="C48" s="75"/>
      <c r="D48" s="75"/>
      <c r="E48" s="75"/>
      <c r="F48" s="75"/>
      <c r="G48" s="75" t="s">
        <v>969</v>
      </c>
      <c r="H48" s="75"/>
      <c r="I48" s="75"/>
      <c r="J48" s="75"/>
      <c r="K48" s="75"/>
      <c r="L48" s="75"/>
      <c r="M48" s="75"/>
      <c r="N48" s="76">
        <f>SUM(N44:N47)</f>
        <v>18987288</v>
      </c>
      <c r="O48" s="76">
        <f>SUM(O44:O47)</f>
        <v>23813299</v>
      </c>
      <c r="P48" s="76">
        <f>SUM(P44:P47)</f>
        <v>18584495</v>
      </c>
      <c r="Q48" s="581">
        <f t="shared" si="0"/>
        <v>0.7804250473653398</v>
      </c>
      <c r="R48" s="77"/>
      <c r="S48" s="76">
        <f>SUM(S44:S47)</f>
        <v>0</v>
      </c>
      <c r="T48" s="76">
        <f>SUM(T44:T47)</f>
        <v>15706031</v>
      </c>
      <c r="U48" s="76">
        <f>SUM(U44:U47)</f>
        <v>2878464</v>
      </c>
      <c r="V48" s="78">
        <f>SUM(S48:U48)-P48</f>
        <v>0</v>
      </c>
    </row>
    <row r="49" spans="16:21" ht="14.25" customHeight="1">
      <c r="P49" s="74"/>
      <c r="Q49" s="578">
        <f t="shared" si="0"/>
      </c>
      <c r="R49" s="71"/>
      <c r="S49" s="74"/>
      <c r="T49" s="74"/>
      <c r="U49" s="74"/>
    </row>
    <row r="50" spans="16:21" ht="14.25" customHeight="1">
      <c r="P50" s="74"/>
      <c r="Q50" s="578">
        <f t="shared" si="0"/>
      </c>
      <c r="R50" s="71"/>
      <c r="S50" s="74"/>
      <c r="T50" s="74"/>
      <c r="U50" s="74"/>
    </row>
    <row r="51" spans="1:21" ht="14.25" customHeight="1">
      <c r="A51" s="75" t="s">
        <v>19</v>
      </c>
      <c r="B51" s="75"/>
      <c r="C51" s="75"/>
      <c r="D51" s="75"/>
      <c r="E51" s="75"/>
      <c r="F51" s="75"/>
      <c r="G51" s="75" t="s">
        <v>890</v>
      </c>
      <c r="H51" s="75"/>
      <c r="I51" s="75"/>
      <c r="J51" s="80"/>
      <c r="K51" s="80"/>
      <c r="L51" s="80"/>
      <c r="M51" s="80"/>
      <c r="N51" s="80"/>
      <c r="O51" s="80"/>
      <c r="P51" s="82"/>
      <c r="Q51" s="584">
        <f t="shared" si="0"/>
      </c>
      <c r="R51" s="71"/>
      <c r="S51" s="82"/>
      <c r="T51" s="82"/>
      <c r="U51" s="82"/>
    </row>
    <row r="52" spans="1:21" ht="14.25" customHeight="1">
      <c r="A52" s="79"/>
      <c r="B52" s="481"/>
      <c r="C52" s="481"/>
      <c r="D52" s="481">
        <v>1</v>
      </c>
      <c r="E52" s="481"/>
      <c r="F52" s="481"/>
      <c r="G52" s="481"/>
      <c r="H52" s="481"/>
      <c r="I52" s="481" t="s">
        <v>888</v>
      </c>
      <c r="J52" s="72"/>
      <c r="K52" s="72"/>
      <c r="L52" s="72"/>
      <c r="M52" s="72"/>
      <c r="N52" s="72"/>
      <c r="O52" s="72"/>
      <c r="P52" s="83"/>
      <c r="Q52" s="585">
        <f t="shared" si="0"/>
      </c>
      <c r="R52" s="71"/>
      <c r="S52" s="83"/>
      <c r="T52" s="83"/>
      <c r="U52" s="83"/>
    </row>
    <row r="53" spans="2:21" ht="14.25" customHeight="1">
      <c r="B53" s="3"/>
      <c r="C53" s="3"/>
      <c r="D53" s="3"/>
      <c r="E53" s="3" t="s">
        <v>19</v>
      </c>
      <c r="F53" s="3"/>
      <c r="G53" s="3"/>
      <c r="H53" s="3"/>
      <c r="I53" s="3"/>
      <c r="J53" s="3"/>
      <c r="K53" s="72" t="s">
        <v>115</v>
      </c>
      <c r="L53" s="3"/>
      <c r="M53" s="3" t="s">
        <v>116</v>
      </c>
      <c r="N53" s="73">
        <f aca="true" t="shared" si="1" ref="N53:P55">SUM(N9,N16,N23,N30,N37,N44)</f>
        <v>1134034918</v>
      </c>
      <c r="O53" s="73">
        <f t="shared" si="1"/>
        <v>1262882537</v>
      </c>
      <c r="P53" s="73">
        <f t="shared" si="1"/>
        <v>1148478839</v>
      </c>
      <c r="Q53" s="559">
        <f t="shared" si="0"/>
        <v>0.9094106580396875</v>
      </c>
      <c r="R53" s="71"/>
      <c r="S53" s="73">
        <f aca="true" t="shared" si="2" ref="S53:U55">SUM(S9,S16,S23,S30,S37,S44)</f>
        <v>0</v>
      </c>
      <c r="T53" s="73">
        <f t="shared" si="2"/>
        <v>936242353</v>
      </c>
      <c r="U53" s="73">
        <f t="shared" si="2"/>
        <v>212236486</v>
      </c>
    </row>
    <row r="54" spans="5:21" ht="14.25" customHeight="1">
      <c r="E54" s="67" t="s">
        <v>23</v>
      </c>
      <c r="K54" s="67" t="s">
        <v>158</v>
      </c>
      <c r="M54" s="67" t="s">
        <v>159</v>
      </c>
      <c r="N54" s="74">
        <f t="shared" si="1"/>
        <v>302490000</v>
      </c>
      <c r="O54" s="74">
        <f t="shared" si="1"/>
        <v>370734608</v>
      </c>
      <c r="P54" s="74">
        <f t="shared" si="1"/>
        <v>370707039</v>
      </c>
      <c r="Q54" s="578">
        <f t="shared" si="0"/>
        <v>0.9999256368318331</v>
      </c>
      <c r="R54" s="71"/>
      <c r="S54" s="74">
        <f t="shared" si="2"/>
        <v>0</v>
      </c>
      <c r="T54" s="74">
        <f t="shared" si="2"/>
        <v>370707039</v>
      </c>
      <c r="U54" s="74">
        <f t="shared" si="2"/>
        <v>0</v>
      </c>
    </row>
    <row r="55" spans="5:21" ht="14.25" customHeight="1">
      <c r="E55" s="67" t="s">
        <v>26</v>
      </c>
      <c r="K55" s="67" t="s">
        <v>211</v>
      </c>
      <c r="M55" s="67" t="s">
        <v>212</v>
      </c>
      <c r="N55" s="74">
        <f t="shared" si="1"/>
        <v>418644707</v>
      </c>
      <c r="O55" s="74">
        <f t="shared" si="1"/>
        <v>471113580</v>
      </c>
      <c r="P55" s="74">
        <f t="shared" si="1"/>
        <v>387389905</v>
      </c>
      <c r="Q55" s="578">
        <f t="shared" si="0"/>
        <v>0.8222855834467773</v>
      </c>
      <c r="R55" s="71"/>
      <c r="S55" s="74">
        <f t="shared" si="2"/>
        <v>0</v>
      </c>
      <c r="T55" s="74">
        <f t="shared" si="2"/>
        <v>72404289</v>
      </c>
      <c r="U55" s="74">
        <f t="shared" si="2"/>
        <v>314985616</v>
      </c>
    </row>
    <row r="56" spans="5:21" ht="14.25" customHeight="1">
      <c r="E56" s="67" t="s">
        <v>30</v>
      </c>
      <c r="K56" s="67" t="s">
        <v>214</v>
      </c>
      <c r="M56" s="67" t="s">
        <v>215</v>
      </c>
      <c r="N56" s="74">
        <f>SUM(N47,N40,N33,N26,N19,N12)</f>
        <v>810000</v>
      </c>
      <c r="O56" s="74">
        <f>SUM(O47,O40,O33,O26,O19,O12)</f>
        <v>1139260</v>
      </c>
      <c r="P56" s="74">
        <f>SUM(P47,P40,P33,P26,P19,P12)</f>
        <v>389260</v>
      </c>
      <c r="Q56" s="578">
        <f t="shared" si="0"/>
        <v>0.3416779312887313</v>
      </c>
      <c r="R56" s="71"/>
      <c r="S56" s="74">
        <f>SUM(S47,S40,S33,S26,S19,S12)</f>
        <v>0</v>
      </c>
      <c r="T56" s="74">
        <f>SUM(T47,T40,T33,T26,T19,T12)</f>
        <v>0</v>
      </c>
      <c r="U56" s="74">
        <f>SUM(U47,U40,U33,U26,U19,U12)</f>
        <v>389260</v>
      </c>
    </row>
    <row r="57" spans="1:23" s="79" customFormat="1" ht="14.25" customHeight="1">
      <c r="A57" s="75" t="s">
        <v>19</v>
      </c>
      <c r="B57" s="75"/>
      <c r="C57" s="75"/>
      <c r="D57" s="75"/>
      <c r="E57" s="75"/>
      <c r="F57" s="75"/>
      <c r="G57" s="75"/>
      <c r="H57" s="75"/>
      <c r="I57" s="75" t="s">
        <v>456</v>
      </c>
      <c r="J57" s="75"/>
      <c r="K57" s="75"/>
      <c r="L57" s="75"/>
      <c r="M57" s="75"/>
      <c r="N57" s="76">
        <f>SUM(N53:N56)</f>
        <v>1855979625</v>
      </c>
      <c r="O57" s="76">
        <f>SUM(O53:O56)</f>
        <v>2105869985</v>
      </c>
      <c r="P57" s="76">
        <f>SUM(P53:P56)</f>
        <v>1906965043</v>
      </c>
      <c r="Q57" s="581">
        <f t="shared" si="0"/>
        <v>0.9055473778453611</v>
      </c>
      <c r="R57" s="77"/>
      <c r="S57" s="76">
        <f>SUM(S53:S56)</f>
        <v>0</v>
      </c>
      <c r="T57" s="76">
        <f>SUM(T53:T56)</f>
        <v>1379353681</v>
      </c>
      <c r="U57" s="76">
        <f>SUM(U53:U56)</f>
        <v>527611362</v>
      </c>
      <c r="V57" s="78">
        <f>SUM(S57:U57)-P57</f>
        <v>0</v>
      </c>
      <c r="W57" s="78">
        <f>P57-'Címrendes összevont bevételek'!Q100</f>
        <v>0</v>
      </c>
    </row>
    <row r="58" spans="1:22" s="79" customFormat="1" ht="14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91"/>
      <c r="P58" s="91"/>
      <c r="Q58" s="586"/>
      <c r="R58" s="77"/>
      <c r="S58" s="91"/>
      <c r="T58" s="91"/>
      <c r="U58" s="91"/>
      <c r="V58" s="78"/>
    </row>
    <row r="59" spans="1:22" s="79" customFormat="1" ht="14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91"/>
      <c r="P59" s="91"/>
      <c r="Q59" s="586"/>
      <c r="R59" s="77"/>
      <c r="S59" s="91"/>
      <c r="T59" s="91"/>
      <c r="U59" s="91"/>
      <c r="V59" s="78"/>
    </row>
    <row r="60" spans="12:18" ht="14.25" customHeight="1">
      <c r="L60" s="84" t="s">
        <v>457</v>
      </c>
      <c r="M60" s="85"/>
      <c r="N60" s="85"/>
      <c r="O60" s="85"/>
      <c r="R60" s="81"/>
    </row>
    <row r="61" ht="14.25" customHeight="1"/>
    <row r="62" ht="14.25" customHeight="1"/>
    <row r="63" spans="14:21" ht="14.25" customHeight="1">
      <c r="N63" s="74"/>
      <c r="O63" s="74"/>
      <c r="P63" s="74"/>
      <c r="R63" s="74"/>
      <c r="S63" s="74"/>
      <c r="T63" s="74"/>
      <c r="U63" s="74"/>
    </row>
    <row r="64" ht="14.25" customHeight="1">
      <c r="N64" s="74"/>
    </row>
    <row r="65" ht="14.25" customHeight="1">
      <c r="N65" s="74"/>
    </row>
    <row r="66" ht="14.25" customHeight="1">
      <c r="N66" s="74"/>
    </row>
    <row r="67" ht="14.25" customHeight="1">
      <c r="N67" s="74"/>
    </row>
    <row r="68" ht="14.25" customHeight="1">
      <c r="N68" s="74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</sheetData>
  <sheetProtection/>
  <mergeCells count="18">
    <mergeCell ref="K5:K6"/>
    <mergeCell ref="J5:J6"/>
    <mergeCell ref="I5:I6"/>
    <mergeCell ref="S5:U5"/>
    <mergeCell ref="P5:P6"/>
    <mergeCell ref="O5:O6"/>
    <mergeCell ref="N5:N6"/>
    <mergeCell ref="M5:M6"/>
    <mergeCell ref="L5:L6"/>
    <mergeCell ref="Q5:Q6"/>
    <mergeCell ref="B5:B6"/>
    <mergeCell ref="A5:A6"/>
    <mergeCell ref="H5:H6"/>
    <mergeCell ref="G5:G6"/>
    <mergeCell ref="F5:F6"/>
    <mergeCell ref="E5:E6"/>
    <mergeCell ref="D5:D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63"/>
  <sheetViews>
    <sheetView view="pageBreakPreview" zoomScale="80" zoomScaleSheetLayoutView="80" zoomScalePageLayoutView="0" workbookViewId="0" topLeftCell="A163">
      <selection activeCell="Q220" sqref="Q220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140625" style="66" hidden="1" customWidth="1"/>
    <col min="15" max="15" width="11.57421875" style="66" customWidth="1"/>
    <col min="16" max="17" width="11.421875" style="66" customWidth="1"/>
    <col min="18" max="18" width="8.8515625" style="557" customWidth="1"/>
    <col min="19" max="19" width="1.421875" style="451" customWidth="1"/>
    <col min="20" max="20" width="6.28125" style="66" customWidth="1"/>
    <col min="21" max="21" width="11.57421875" style="66" customWidth="1"/>
    <col min="22" max="22" width="11.421875" style="66" customWidth="1"/>
    <col min="23" max="23" width="8.8515625" style="66" customWidth="1"/>
    <col min="24" max="24" width="10.57421875" style="66" bestFit="1" customWidth="1"/>
    <col min="25" max="16384" width="8.8515625" style="66" customWidth="1"/>
  </cols>
  <sheetData>
    <row r="1" spans="1:15" ht="11.25">
      <c r="A1" s="64" t="s">
        <v>330</v>
      </c>
      <c r="B1" s="64"/>
      <c r="C1" s="64"/>
      <c r="D1" s="64"/>
      <c r="E1" s="64"/>
      <c r="F1" s="64" t="s">
        <v>883</v>
      </c>
      <c r="H1" s="64"/>
      <c r="I1" s="64"/>
      <c r="J1" s="64"/>
      <c r="K1" s="64"/>
      <c r="M1" s="64"/>
      <c r="N1" s="64"/>
      <c r="O1" s="64"/>
    </row>
    <row r="2" spans="1:22" ht="11.2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2" t="str">
        <f>'[1]Dátum'!$B$1</f>
        <v>2019.</v>
      </c>
      <c r="L2" s="443" t="s">
        <v>764</v>
      </c>
      <c r="N2" s="441"/>
      <c r="O2" s="441"/>
      <c r="P2" s="441"/>
      <c r="Q2" s="441"/>
      <c r="R2" s="558"/>
      <c r="S2" s="441"/>
      <c r="T2" s="441"/>
      <c r="U2" s="441"/>
      <c r="V2" s="444" t="s">
        <v>884</v>
      </c>
    </row>
    <row r="3" spans="1:22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R3" s="559"/>
      <c r="V3" s="53" t="s">
        <v>765</v>
      </c>
    </row>
    <row r="4" spans="1:22" ht="11.25" customHeight="1">
      <c r="A4" s="658" t="s">
        <v>1</v>
      </c>
      <c r="B4" s="651" t="s">
        <v>2</v>
      </c>
      <c r="C4" s="651" t="s">
        <v>3</v>
      </c>
      <c r="D4" s="651" t="s">
        <v>4</v>
      </c>
      <c r="E4" s="651" t="s">
        <v>5</v>
      </c>
      <c r="F4" s="651" t="s">
        <v>6</v>
      </c>
      <c r="G4" s="651" t="s">
        <v>7</v>
      </c>
      <c r="H4" s="651" t="s">
        <v>8</v>
      </c>
      <c r="I4" s="651" t="s">
        <v>9</v>
      </c>
      <c r="J4" s="651" t="s">
        <v>10</v>
      </c>
      <c r="K4" s="651" t="s">
        <v>11</v>
      </c>
      <c r="L4" s="653" t="s">
        <v>12</v>
      </c>
      <c r="M4" s="651" t="s">
        <v>13</v>
      </c>
      <c r="N4" s="445"/>
      <c r="O4" s="640" t="str">
        <f>'[1]Dátum'!$B$2</f>
        <v>Eredeti ei.</v>
      </c>
      <c r="P4" s="640" t="s">
        <v>993</v>
      </c>
      <c r="Q4" s="640" t="s">
        <v>992</v>
      </c>
      <c r="R4" s="643" t="s">
        <v>994</v>
      </c>
      <c r="T4" s="721" t="s">
        <v>0</v>
      </c>
      <c r="U4" s="722"/>
      <c r="V4" s="723"/>
    </row>
    <row r="5" spans="1:22" ht="49.5" customHeight="1">
      <c r="A5" s="659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4"/>
      <c r="M5" s="652"/>
      <c r="N5" s="446" t="s">
        <v>13</v>
      </c>
      <c r="O5" s="640"/>
      <c r="P5" s="640"/>
      <c r="Q5" s="640"/>
      <c r="R5" s="643"/>
      <c r="T5" s="6" t="s">
        <v>14</v>
      </c>
      <c r="U5" s="6" t="s">
        <v>15</v>
      </c>
      <c r="V5" s="6" t="s">
        <v>16</v>
      </c>
    </row>
    <row r="6" spans="1:25" ht="11.25">
      <c r="A6" s="54"/>
      <c r="B6" s="54"/>
      <c r="C6" s="64" t="s">
        <v>17</v>
      </c>
      <c r="D6" s="54"/>
      <c r="E6" s="54"/>
      <c r="F6" s="54"/>
      <c r="G6" s="54"/>
      <c r="H6" s="54"/>
      <c r="I6" s="27" t="s">
        <v>113</v>
      </c>
      <c r="J6" s="27"/>
      <c r="K6" s="54"/>
      <c r="L6" s="55"/>
      <c r="M6" s="54"/>
      <c r="N6" s="54"/>
      <c r="O6" s="56"/>
      <c r="P6" s="31"/>
      <c r="Q6" s="31"/>
      <c r="R6" s="567"/>
      <c r="T6" s="32"/>
      <c r="U6" s="32"/>
      <c r="V6" s="32"/>
      <c r="W6" s="447"/>
      <c r="X6" s="447"/>
      <c r="Y6" s="447"/>
    </row>
    <row r="7" spans="1:25" s="451" customFormat="1" ht="11.25">
      <c r="A7" s="448"/>
      <c r="B7" s="448"/>
      <c r="C7" s="448"/>
      <c r="D7" s="27">
        <v>1</v>
      </c>
      <c r="E7" s="27"/>
      <c r="F7" s="27"/>
      <c r="G7" s="27"/>
      <c r="H7" s="448"/>
      <c r="I7" s="27"/>
      <c r="J7" s="27" t="s">
        <v>114</v>
      </c>
      <c r="K7" s="27"/>
      <c r="L7" s="448"/>
      <c r="M7" s="448"/>
      <c r="N7" s="448"/>
      <c r="O7" s="449"/>
      <c r="P7" s="450"/>
      <c r="Q7" s="450"/>
      <c r="R7" s="568"/>
      <c r="S7" s="450"/>
      <c r="T7" s="450"/>
      <c r="U7" s="450"/>
      <c r="V7" s="450"/>
      <c r="W7" s="450"/>
      <c r="X7" s="450"/>
      <c r="Y7" s="450"/>
    </row>
    <row r="8" spans="1:25" s="451" customFormat="1" ht="11.25">
      <c r="A8" s="448"/>
      <c r="B8" s="448"/>
      <c r="C8" s="448"/>
      <c r="D8" s="448"/>
      <c r="E8" s="43" t="s">
        <v>19</v>
      </c>
      <c r="F8" s="43"/>
      <c r="G8" s="43"/>
      <c r="H8" s="43"/>
      <c r="I8" s="43"/>
      <c r="J8" s="27"/>
      <c r="K8" s="27" t="s">
        <v>115</v>
      </c>
      <c r="L8" s="448"/>
      <c r="M8" s="43"/>
      <c r="N8" s="43"/>
      <c r="O8" s="449"/>
      <c r="P8" s="450"/>
      <c r="Q8" s="450"/>
      <c r="R8" s="568"/>
      <c r="S8" s="450"/>
      <c r="T8" s="450"/>
      <c r="U8" s="450"/>
      <c r="V8" s="450"/>
      <c r="W8" s="450"/>
      <c r="X8" s="450"/>
      <c r="Y8" s="450"/>
    </row>
    <row r="9" spans="1:25" s="451" customFormat="1" ht="11.25">
      <c r="A9" s="448"/>
      <c r="B9" s="448"/>
      <c r="C9" s="448"/>
      <c r="D9" s="448"/>
      <c r="E9" s="448"/>
      <c r="F9" s="43" t="s">
        <v>19</v>
      </c>
      <c r="G9" s="448"/>
      <c r="H9" s="448"/>
      <c r="I9" s="448"/>
      <c r="J9" s="448"/>
      <c r="K9" s="27"/>
      <c r="L9" s="27" t="s">
        <v>117</v>
      </c>
      <c r="M9" s="43"/>
      <c r="N9" s="43"/>
      <c r="O9" s="449"/>
      <c r="P9" s="450"/>
      <c r="Q9" s="450"/>
      <c r="R9" s="568"/>
      <c r="S9" s="450"/>
      <c r="T9" s="450"/>
      <c r="U9" s="450"/>
      <c r="V9" s="450"/>
      <c r="W9" s="450"/>
      <c r="X9" s="450"/>
      <c r="Y9" s="450"/>
    </row>
    <row r="10" spans="1:25" ht="11.25">
      <c r="A10" s="64"/>
      <c r="B10" s="64"/>
      <c r="C10" s="64"/>
      <c r="D10" s="64"/>
      <c r="E10" s="64"/>
      <c r="F10" s="57" t="s">
        <v>118</v>
      </c>
      <c r="G10" s="64"/>
      <c r="H10" s="64"/>
      <c r="I10" s="64"/>
      <c r="J10" s="64"/>
      <c r="K10" s="64"/>
      <c r="L10" s="64" t="s">
        <v>119</v>
      </c>
      <c r="M10" s="64" t="s">
        <v>120</v>
      </c>
      <c r="N10" s="64" t="s">
        <v>120</v>
      </c>
      <c r="O10" s="452">
        <f>IF($N10="","",IF(SUMIF('[1]Címrend'!$Q:$Q,$N10,'[1]Címrend'!S:S)=0,0,SUMIF('[1]Címrend'!$Q:$Q,$N10,'[1]Címrend'!S:S)))</f>
        <v>196368633</v>
      </c>
      <c r="P10" s="452">
        <f>IF($N10="","",IF(SUMIF('[1]Címrend'!$Q:$Q,$N10,'[1]Címrend'!T:T)=0,0,SUMIF('[1]Címrend'!$Q:$Q,$N10,'[1]Címrend'!T:T)))</f>
        <v>202942685</v>
      </c>
      <c r="Q10" s="452">
        <v>202942685</v>
      </c>
      <c r="R10" s="556">
        <f>IF(Q10="","",IF(Q10=0,0,Q10/P10))</f>
        <v>1</v>
      </c>
      <c r="S10" s="449"/>
      <c r="T10" s="452">
        <v>0</v>
      </c>
      <c r="U10" s="452">
        <f>Q10</f>
        <v>202942685</v>
      </c>
      <c r="V10" s="452">
        <f>IF($N10="","",IF(SUMIF('[1]Címrend'!$Q:$Q,$N10,'[1]Címrend'!X:X)=0,0,SUMIF('[1]Címrend'!$Q:$Q,$N10,'[1]Címrend'!X:X)))</f>
        <v>0</v>
      </c>
      <c r="W10" s="447"/>
      <c r="X10" s="447"/>
      <c r="Y10" s="447"/>
    </row>
    <row r="11" spans="1:25" ht="11.25">
      <c r="A11" s="64"/>
      <c r="B11" s="64"/>
      <c r="C11" s="64"/>
      <c r="D11" s="64"/>
      <c r="E11" s="64"/>
      <c r="F11" s="58" t="s">
        <v>121</v>
      </c>
      <c r="G11" s="64"/>
      <c r="H11" s="64"/>
      <c r="I11" s="64"/>
      <c r="J11" s="64"/>
      <c r="K11" s="64"/>
      <c r="L11" s="64" t="s">
        <v>122</v>
      </c>
      <c r="M11" s="64" t="s">
        <v>123</v>
      </c>
      <c r="N11" s="64" t="s">
        <v>123</v>
      </c>
      <c r="O11" s="452">
        <f>IF($N11="","",IF(SUMIF('[1]Címrend'!$Q:$Q,$N11,'[1]Címrend'!S:S)=0,0,SUMIF('[1]Címrend'!$Q:$Q,$N11,'[1]Címrend'!S:S)))</f>
        <v>144936400</v>
      </c>
      <c r="P11" s="452">
        <f>IF($N11="","",IF(SUMIF('[1]Címrend'!$Q:$Q,$N11,'[1]Címrend'!T:T)=0,0,SUMIF('[1]Címrend'!$Q:$Q,$N11,'[1]Címrend'!T:T)))</f>
        <v>150501683</v>
      </c>
      <c r="Q11" s="452">
        <v>150501683</v>
      </c>
      <c r="R11" s="556">
        <f aca="true" t="shared" si="0" ref="R11:R74">IF(Q11="","",IF(Q11=0,0,Q11/P11))</f>
        <v>1</v>
      </c>
      <c r="S11" s="449"/>
      <c r="T11" s="452">
        <v>0</v>
      </c>
      <c r="U11" s="452">
        <f>Q11</f>
        <v>150501683</v>
      </c>
      <c r="V11" s="452">
        <f>IF($N11="","",IF(SUMIF('[1]Címrend'!$Q:$Q,$N11,'[1]Címrend'!X:X)=0,0,SUMIF('[1]Címrend'!$Q:$Q,$N11,'[1]Címrend'!X:X)))</f>
        <v>0</v>
      </c>
      <c r="W11" s="447"/>
      <c r="X11" s="447"/>
      <c r="Y11" s="447"/>
    </row>
    <row r="12" spans="1:25" ht="11.25">
      <c r="A12" s="64"/>
      <c r="B12" s="64"/>
      <c r="C12" s="64"/>
      <c r="D12" s="64"/>
      <c r="E12" s="64"/>
      <c r="F12" s="434" t="s">
        <v>124</v>
      </c>
      <c r="G12" s="64"/>
      <c r="H12" s="64"/>
      <c r="I12" s="64"/>
      <c r="J12" s="64"/>
      <c r="K12" s="64"/>
      <c r="L12" s="64" t="s">
        <v>125</v>
      </c>
      <c r="M12" s="64" t="s">
        <v>126</v>
      </c>
      <c r="N12" s="64" t="s">
        <v>126</v>
      </c>
      <c r="O12" s="452">
        <f>IF($N12="","",IF(SUMIF('[1]Címrend'!$Q:$Q,$N12,'[1]Címrend'!S:S)=0,0,SUMIF('[1]Címrend'!$Q:$Q,$N12,'[1]Címrend'!S:S)))</f>
        <v>365751120</v>
      </c>
      <c r="P12" s="452">
        <f>IF($N12="","",IF(SUMIF('[1]Címrend'!$Q:$Q,$N12,'[1]Címrend'!T:T)=0,0,SUMIF('[1]Címrend'!$Q:$Q,$N12,'[1]Címrend'!T:T)))</f>
        <v>429443751</v>
      </c>
      <c r="Q12" s="452">
        <v>429443751</v>
      </c>
      <c r="R12" s="556">
        <f t="shared" si="0"/>
        <v>1</v>
      </c>
      <c r="S12" s="449"/>
      <c r="T12" s="452">
        <v>0</v>
      </c>
      <c r="U12" s="452">
        <f>Q12</f>
        <v>429443751</v>
      </c>
      <c r="V12" s="452">
        <f>IF($N12="","",IF(SUMIF('[1]Címrend'!$Q:$Q,$N12,'[1]Címrend'!X:X)=0,0,SUMIF('[1]Címrend'!$Q:$Q,$N12,'[1]Címrend'!X:X)))</f>
        <v>0</v>
      </c>
      <c r="W12" s="447"/>
      <c r="X12" s="447"/>
      <c r="Y12" s="447"/>
    </row>
    <row r="13" spans="1:25" ht="11.25">
      <c r="A13" s="64"/>
      <c r="B13" s="64"/>
      <c r="C13" s="64"/>
      <c r="D13" s="64"/>
      <c r="E13" s="64"/>
      <c r="F13" s="434" t="s">
        <v>127</v>
      </c>
      <c r="G13" s="64"/>
      <c r="H13" s="64"/>
      <c r="I13" s="64"/>
      <c r="J13" s="64"/>
      <c r="K13" s="64"/>
      <c r="L13" s="64" t="s">
        <v>128</v>
      </c>
      <c r="M13" s="64" t="s">
        <v>129</v>
      </c>
      <c r="N13" s="64" t="s">
        <v>129</v>
      </c>
      <c r="O13" s="452">
        <f>IF($N13="","",IF(SUMIF('[1]Címrend'!$Q:$Q,$N13,'[1]Címrend'!S:S)=0,0,SUMIF('[1]Címrend'!$Q:$Q,$N13,'[1]Címrend'!S:S)))</f>
        <v>12528340</v>
      </c>
      <c r="P13" s="452">
        <f>IF($N13="","",IF(SUMIF('[1]Címrend'!$Q:$Q,$N13,'[1]Címrend'!T:T)=0,0,SUMIF('[1]Címrend'!$Q:$Q,$N13,'[1]Címrend'!T:T)))</f>
        <v>17099518</v>
      </c>
      <c r="Q13" s="452">
        <v>17099518</v>
      </c>
      <c r="R13" s="556">
        <f t="shared" si="0"/>
        <v>1</v>
      </c>
      <c r="S13" s="449"/>
      <c r="T13" s="452">
        <v>0</v>
      </c>
      <c r="U13" s="452">
        <f>Q13</f>
        <v>17099518</v>
      </c>
      <c r="V13" s="452">
        <f>IF($N13="","",IF(SUMIF('[1]Címrend'!$Q:$Q,$N13,'[1]Címrend'!X:X)=0,0,SUMIF('[1]Címrend'!$Q:$Q,$N13,'[1]Címrend'!X:X)))</f>
        <v>0</v>
      </c>
      <c r="W13" s="447"/>
      <c r="X13" s="447"/>
      <c r="Y13" s="447"/>
    </row>
    <row r="14" spans="1:25" ht="11.25">
      <c r="A14" s="64"/>
      <c r="B14" s="64"/>
      <c r="C14" s="64"/>
      <c r="D14" s="64"/>
      <c r="E14" s="64"/>
      <c r="F14" s="434" t="s">
        <v>130</v>
      </c>
      <c r="G14" s="64"/>
      <c r="H14" s="64"/>
      <c r="I14" s="64"/>
      <c r="J14" s="64"/>
      <c r="K14" s="64"/>
      <c r="L14" s="64" t="s">
        <v>331</v>
      </c>
      <c r="M14" s="64" t="s">
        <v>131</v>
      </c>
      <c r="N14" s="64" t="s">
        <v>131</v>
      </c>
      <c r="O14" s="452">
        <f>IF($N14="","",IF(SUMIF('[1]Címrend'!$Q:$Q,$N14,'[1]Címrend'!S:S)=0,0,SUMIF('[1]Címrend'!$Q:$Q,$N14,'[1]Címrend'!S:S)))</f>
        <v>0</v>
      </c>
      <c r="P14" s="452">
        <f>IF($N14="","",IF(SUMIF('[1]Címrend'!$Q:$Q,$N14,'[1]Címrend'!T:T)=0,0,SUMIF('[1]Címrend'!$Q:$Q,$N14,'[1]Címrend'!T:T)))</f>
        <v>21192000</v>
      </c>
      <c r="Q14" s="452">
        <v>21192000</v>
      </c>
      <c r="R14" s="556">
        <f t="shared" si="0"/>
        <v>1</v>
      </c>
      <c r="S14" s="449"/>
      <c r="T14" s="452">
        <v>0</v>
      </c>
      <c r="U14" s="452">
        <f>Q14</f>
        <v>21192000</v>
      </c>
      <c r="V14" s="452">
        <f>IF($N14="","",IF(SUMIF('[1]Címrend'!$Q:$Q,$N14,'[1]Címrend'!X:X)=0,0,SUMIF('[1]Címrend'!$Q:$Q,$N14,'[1]Címrend'!X:X)))</f>
        <v>0</v>
      </c>
      <c r="W14" s="447"/>
      <c r="X14" s="447"/>
      <c r="Y14" s="447"/>
    </row>
    <row r="15" spans="1:25" ht="11.25">
      <c r="A15" s="64"/>
      <c r="B15" s="64"/>
      <c r="C15" s="64"/>
      <c r="D15" s="64"/>
      <c r="E15" s="64"/>
      <c r="F15" s="453" t="s">
        <v>132</v>
      </c>
      <c r="G15" s="64"/>
      <c r="H15" s="64"/>
      <c r="I15" s="64"/>
      <c r="J15" s="64"/>
      <c r="K15" s="64"/>
      <c r="L15" s="64" t="s">
        <v>332</v>
      </c>
      <c r="M15" s="64" t="s">
        <v>133</v>
      </c>
      <c r="N15" s="64" t="s">
        <v>133</v>
      </c>
      <c r="O15" s="452">
        <f>IF($N15="","",IF(SUMIF('[1]Címrend'!$Q:$Q,$N15,'[1]Címrend'!S:S)=0,0,SUMIF('[1]Címrend'!$Q:$Q,$N15,'[1]Címrend'!S:S)))</f>
        <v>0</v>
      </c>
      <c r="P15" s="452">
        <f>IF($N15="","",IF(SUMIF('[1]Címrend'!$Q:$Q,$N15,'[1]Címrend'!T:T)=0,0,SUMIF('[1]Címrend'!$Q:$Q,$N15,'[1]Címrend'!T:T)))</f>
        <v>0</v>
      </c>
      <c r="Q15" s="452">
        <f>IF($N15="","",IF(SUMIF('[1]Címrend'!$Q:$Q,$N15,'[1]Címrend'!U:U)=0,0,SUMIF('[1]Címrend'!$Q:$Q,$N15,'[1]Címrend'!U:U)))</f>
        <v>0</v>
      </c>
      <c r="R15" s="556">
        <f t="shared" si="0"/>
        <v>0</v>
      </c>
      <c r="S15" s="449"/>
      <c r="T15" s="452">
        <f>IF($N15="","",IF(SUMIF('[1]Címrend'!$Q:$Q,$N15,'[1]Címrend'!V:V)=0,0,SUMIF('[1]Címrend'!$Q:$Q,$N15,'[1]Címrend'!V:V)))</f>
        <v>0</v>
      </c>
      <c r="U15" s="452">
        <f>IF($N15="","",IF(SUMIF('[1]Címrend'!$Q:$Q,$N15,'[1]Címrend'!W:W)=0,0,SUMIF('[1]Címrend'!$Q:$Q,$N15,'[1]Címrend'!W:W)))</f>
        <v>0</v>
      </c>
      <c r="V15" s="452">
        <f>IF($N15="","",IF(SUMIF('[1]Címrend'!$Q:$Q,$N15,'[1]Címrend'!X:X)=0,0,SUMIF('[1]Címrend'!$Q:$Q,$N15,'[1]Címrend'!X:X)))</f>
        <v>0</v>
      </c>
      <c r="W15" s="447"/>
      <c r="X15" s="447"/>
      <c r="Y15" s="447"/>
    </row>
    <row r="16" spans="1:25" ht="11.25">
      <c r="A16" s="64"/>
      <c r="B16" s="64"/>
      <c r="C16" s="64"/>
      <c r="D16" s="64"/>
      <c r="E16" s="64"/>
      <c r="F16" s="454" t="s">
        <v>19</v>
      </c>
      <c r="G16" s="454"/>
      <c r="H16" s="454"/>
      <c r="I16" s="454"/>
      <c r="J16" s="454"/>
      <c r="K16" s="454"/>
      <c r="L16" s="454" t="s">
        <v>117</v>
      </c>
      <c r="M16" s="20" t="s">
        <v>134</v>
      </c>
      <c r="N16" s="20"/>
      <c r="O16" s="455">
        <f>SUM(O10:O15)</f>
        <v>719584493</v>
      </c>
      <c r="P16" s="455">
        <f>SUM(P10:P15)</f>
        <v>821179637</v>
      </c>
      <c r="Q16" s="455">
        <f>SUM(Q10:Q15)</f>
        <v>821179637</v>
      </c>
      <c r="R16" s="561">
        <f t="shared" si="0"/>
        <v>1</v>
      </c>
      <c r="S16" s="449"/>
      <c r="T16" s="455">
        <f>SUM(T10,T11,T12,T13,T14,T15)</f>
        <v>0</v>
      </c>
      <c r="U16" s="455">
        <f>SUM(U10,U11,U12,U13,U14,U15)</f>
        <v>821179637</v>
      </c>
      <c r="V16" s="455">
        <f>SUM(V10,V11,V12,V13,V14,V15)</f>
        <v>0</v>
      </c>
      <c r="W16" s="447"/>
      <c r="X16" s="447"/>
      <c r="Y16" s="447"/>
    </row>
    <row r="17" spans="1:25" ht="11.25">
      <c r="A17" s="64"/>
      <c r="B17" s="64"/>
      <c r="C17" s="64"/>
      <c r="D17" s="64"/>
      <c r="E17" s="64"/>
      <c r="F17" s="64" t="s">
        <v>23</v>
      </c>
      <c r="G17" s="64"/>
      <c r="H17" s="64"/>
      <c r="I17" s="64"/>
      <c r="J17" s="64"/>
      <c r="K17" s="454"/>
      <c r="L17" s="454" t="s">
        <v>135</v>
      </c>
      <c r="M17" s="19" t="s">
        <v>136</v>
      </c>
      <c r="N17" s="64" t="s">
        <v>136</v>
      </c>
      <c r="O17" s="455">
        <f>IF($N17="","",IF(SUMIF('[1]Címrend'!$Q:$Q,$N17,'[1]Címrend'!S:S)=0,0,SUMIF('[1]Címrend'!$Q:$Q,$N17,'[1]Címrend'!S:S)))</f>
        <v>0</v>
      </c>
      <c r="P17" s="455">
        <f>IF($N17="","",IF(SUMIF('[1]Címrend'!$Q:$Q,$N17,'[1]Címrend'!T:T)=0,0,SUMIF('[1]Címrend'!$Q:$Q,$N17,'[1]Címrend'!T:T)))</f>
        <v>0</v>
      </c>
      <c r="Q17" s="455">
        <f>IF($N17="","",IF(SUMIF('[1]Címrend'!$Q:$Q,$N17,'[1]Címrend'!U:U)=0,0,SUMIF('[1]Címrend'!$Q:$Q,$N17,'[1]Címrend'!U:U)))</f>
        <v>0</v>
      </c>
      <c r="R17" s="561">
        <f t="shared" si="0"/>
        <v>0</v>
      </c>
      <c r="S17" s="449"/>
      <c r="T17" s="455">
        <f>IF($N17="","",IF(SUMIF('[1]Címrend'!$Q:$Q,$N17,'[1]Címrend'!V:V)=0,0,SUMIF('[1]Címrend'!$Q:$Q,$N17,'[1]Címrend'!V:V)))</f>
        <v>0</v>
      </c>
      <c r="U17" s="455">
        <f>IF($N17="","",IF(SUMIF('[1]Címrend'!$Q:$Q,$N17,'[1]Címrend'!W:W)=0,0,SUMIF('[1]Címrend'!$Q:$Q,$N17,'[1]Címrend'!W:W)))</f>
        <v>0</v>
      </c>
      <c r="V17" s="455">
        <f>IF($N17="","",IF(SUMIF('[1]Címrend'!$Q:$Q,$N17,'[1]Címrend'!X:X)=0,0,SUMIF('[1]Címrend'!$Q:$Q,$N17,'[1]Címrend'!X:X)))</f>
        <v>0</v>
      </c>
      <c r="W17" s="447"/>
      <c r="X17" s="447"/>
      <c r="Y17" s="447"/>
    </row>
    <row r="18" spans="1:25" ht="11.25">
      <c r="A18" s="64"/>
      <c r="B18" s="64"/>
      <c r="C18" s="64"/>
      <c r="D18" s="64"/>
      <c r="E18" s="64"/>
      <c r="F18" s="454" t="s">
        <v>26</v>
      </c>
      <c r="G18" s="454"/>
      <c r="H18" s="454"/>
      <c r="I18" s="454"/>
      <c r="J18" s="454"/>
      <c r="K18" s="454"/>
      <c r="L18" s="454" t="s">
        <v>137</v>
      </c>
      <c r="M18" s="20" t="s">
        <v>138</v>
      </c>
      <c r="N18" s="454" t="s">
        <v>138</v>
      </c>
      <c r="O18" s="455">
        <f>IF($N18="","",IF(SUMIF('[1]Címrend'!$Q:$Q,$N18,'[1]Címrend'!S:S)=0,0,SUMIF('[1]Címrend'!$Q:$Q,$N18,'[1]Címrend'!S:S)))</f>
        <v>0</v>
      </c>
      <c r="P18" s="455">
        <f>IF($N18="","",IF(SUMIF('[1]Címrend'!$Q:$Q,$N18,'[1]Címrend'!T:T)=0,0,SUMIF('[1]Címrend'!$Q:$Q,$N18,'[1]Címrend'!T:T)))</f>
        <v>0</v>
      </c>
      <c r="Q18" s="455">
        <f>IF($N18="","",IF(SUMIF('[1]Címrend'!$Q:$Q,$N18,'[1]Címrend'!U:U)=0,0,SUMIF('[1]Címrend'!$Q:$Q,$N18,'[1]Címrend'!U:U)))</f>
        <v>0</v>
      </c>
      <c r="R18" s="561">
        <f t="shared" si="0"/>
        <v>0</v>
      </c>
      <c r="S18" s="449"/>
      <c r="T18" s="455">
        <f>IF($N18="","",IF(SUMIF('[1]Címrend'!$Q:$Q,$N18,'[1]Címrend'!V:V)=0,0,SUMIF('[1]Címrend'!$Q:$Q,$N18,'[1]Címrend'!V:V)))</f>
        <v>0</v>
      </c>
      <c r="U18" s="455">
        <f>IF($N18="","",IF(SUMIF('[1]Címrend'!$Q:$Q,$N18,'[1]Címrend'!W:W)=0,0,SUMIF('[1]Címrend'!$Q:$Q,$N18,'[1]Címrend'!W:W)))</f>
        <v>0</v>
      </c>
      <c r="V18" s="455">
        <f>IF($N18="","",IF(SUMIF('[1]Címrend'!$Q:$Q,$N18,'[1]Címrend'!X:X)=0,0,SUMIF('[1]Címrend'!$Q:$Q,$N18,'[1]Címrend'!X:X)))</f>
        <v>0</v>
      </c>
      <c r="W18" s="447"/>
      <c r="X18" s="447"/>
      <c r="Y18" s="447"/>
    </row>
    <row r="19" spans="1:25" ht="11.25">
      <c r="A19" s="64"/>
      <c r="B19" s="64"/>
      <c r="C19" s="64"/>
      <c r="D19" s="64"/>
      <c r="E19" s="64"/>
      <c r="F19" s="454" t="s">
        <v>30</v>
      </c>
      <c r="G19" s="454"/>
      <c r="H19" s="454"/>
      <c r="I19" s="454"/>
      <c r="J19" s="454"/>
      <c r="K19" s="454"/>
      <c r="L19" s="454" t="s">
        <v>139</v>
      </c>
      <c r="M19" s="20" t="s">
        <v>140</v>
      </c>
      <c r="N19" s="454" t="s">
        <v>140</v>
      </c>
      <c r="O19" s="455">
        <f>IF($N19="","",IF(SUMIF('[1]Címrend'!$Q:$Q,$N19,'[1]Címrend'!S:S)=0,0,SUMIF('[1]Címrend'!$Q:$Q,$N19,'[1]Címrend'!S:S)))</f>
        <v>0</v>
      </c>
      <c r="P19" s="455">
        <f>IF($N19="","",IF(SUMIF('[1]Címrend'!$Q:$Q,$N19,'[1]Címrend'!T:T)=0,0,SUMIF('[1]Címrend'!$Q:$Q,$N19,'[1]Címrend'!T:T)))</f>
        <v>0</v>
      </c>
      <c r="Q19" s="455">
        <f>IF($N19="","",IF(SUMIF('[1]Címrend'!$Q:$Q,$N19,'[1]Címrend'!U:U)=0,0,SUMIF('[1]Címrend'!$Q:$Q,$N19,'[1]Címrend'!U:U)))</f>
        <v>0</v>
      </c>
      <c r="R19" s="561">
        <f t="shared" si="0"/>
        <v>0</v>
      </c>
      <c r="S19" s="449"/>
      <c r="T19" s="455">
        <f>IF($N19="","",IF(SUMIF('[1]Címrend'!$Q:$Q,$N19,'[1]Címrend'!V:V)=0,0,SUMIF('[1]Címrend'!$Q:$Q,$N19,'[1]Címrend'!V:V)))</f>
        <v>0</v>
      </c>
      <c r="U19" s="455">
        <f>IF($N19="","",IF(SUMIF('[1]Címrend'!$Q:$Q,$N19,'[1]Címrend'!W:W)=0,0,SUMIF('[1]Címrend'!$Q:$Q,$N19,'[1]Címrend'!W:W)))</f>
        <v>0</v>
      </c>
      <c r="V19" s="455">
        <f>IF($N19="","",IF(SUMIF('[1]Címrend'!$Q:$Q,$N19,'[1]Címrend'!X:X)=0,0,SUMIF('[1]Címrend'!$Q:$Q,$N19,'[1]Címrend'!X:X)))</f>
        <v>0</v>
      </c>
      <c r="W19" s="447"/>
      <c r="X19" s="447"/>
      <c r="Y19" s="447"/>
    </row>
    <row r="20" spans="1:25" ht="11.25">
      <c r="A20" s="64"/>
      <c r="B20" s="64"/>
      <c r="C20" s="64"/>
      <c r="D20" s="64"/>
      <c r="E20" s="64"/>
      <c r="F20" s="454" t="s">
        <v>33</v>
      </c>
      <c r="G20" s="454"/>
      <c r="H20" s="454"/>
      <c r="I20" s="454"/>
      <c r="J20" s="454"/>
      <c r="K20" s="454"/>
      <c r="L20" s="454" t="s">
        <v>141</v>
      </c>
      <c r="M20" s="20" t="s">
        <v>142</v>
      </c>
      <c r="N20" s="454" t="s">
        <v>142</v>
      </c>
      <c r="O20" s="455">
        <f>IF($N20="","",IF(SUMIF('[1]Címrend'!$Q:$Q,$N20,'[1]Címrend'!S:S)=0,0,SUMIF('[1]Címrend'!$Q:$Q,$N20,'[1]Címrend'!S:S)))</f>
        <v>0</v>
      </c>
      <c r="P20" s="455">
        <f>IF($N20="","",IF(SUMIF('[1]Címrend'!$Q:$Q,$N20,'[1]Címrend'!T:T)=0,0,SUMIF('[1]Címrend'!$Q:$Q,$N20,'[1]Címrend'!T:T)))</f>
        <v>0</v>
      </c>
      <c r="Q20" s="455">
        <f>IF($N20="","",IF(SUMIF('[1]Címrend'!$Q:$Q,$N20,'[1]Címrend'!U:U)=0,0,SUMIF('[1]Címrend'!$Q:$Q,$N20,'[1]Címrend'!U:U)))</f>
        <v>0</v>
      </c>
      <c r="R20" s="561">
        <f t="shared" si="0"/>
        <v>0</v>
      </c>
      <c r="S20" s="449"/>
      <c r="T20" s="455">
        <f>IF($N20="","",IF(SUMIF('[1]Címrend'!$Q:$Q,$N20,'[1]Címrend'!V:V)=0,0,SUMIF('[1]Címrend'!$Q:$Q,$N20,'[1]Címrend'!V:V)))</f>
        <v>0</v>
      </c>
      <c r="U20" s="455">
        <f>IF($N20="","",IF(SUMIF('[1]Címrend'!$Q:$Q,$N20,'[1]Címrend'!W:W)=0,0,SUMIF('[1]Címrend'!$Q:$Q,$N20,'[1]Címrend'!W:W)))</f>
        <v>0</v>
      </c>
      <c r="V20" s="455">
        <f>IF($N20="","",IF(SUMIF('[1]Címrend'!$Q:$Q,$N20,'[1]Címrend'!X:X)=0,0,SUMIF('[1]Címrend'!$Q:$Q,$N20,'[1]Címrend'!X:X)))</f>
        <v>0</v>
      </c>
      <c r="W20" s="447"/>
      <c r="X20" s="447"/>
      <c r="Y20" s="447"/>
    </row>
    <row r="21" spans="1:25" ht="11.25">
      <c r="A21" s="64"/>
      <c r="B21" s="64"/>
      <c r="C21" s="64"/>
      <c r="D21" s="64"/>
      <c r="E21" s="64"/>
      <c r="F21" s="64" t="s">
        <v>43</v>
      </c>
      <c r="G21" s="64"/>
      <c r="H21" s="64"/>
      <c r="I21" s="64"/>
      <c r="J21" s="64"/>
      <c r="K21" s="64"/>
      <c r="L21" s="64" t="s">
        <v>143</v>
      </c>
      <c r="M21" s="64"/>
      <c r="N21" s="64"/>
      <c r="O21" s="452"/>
      <c r="P21" s="452"/>
      <c r="Q21" s="452"/>
      <c r="R21" s="556">
        <f t="shared" si="0"/>
      </c>
      <c r="S21" s="449"/>
      <c r="T21" s="452"/>
      <c r="U21" s="452"/>
      <c r="V21" s="452"/>
      <c r="W21" s="447"/>
      <c r="X21" s="447"/>
      <c r="Y21" s="447"/>
    </row>
    <row r="22" spans="1:25" ht="11.25">
      <c r="A22" s="64"/>
      <c r="B22" s="64"/>
      <c r="C22" s="64"/>
      <c r="D22" s="64"/>
      <c r="E22" s="453"/>
      <c r="F22" s="434" t="s">
        <v>144</v>
      </c>
      <c r="G22" s="64"/>
      <c r="H22" s="64"/>
      <c r="I22" s="64"/>
      <c r="J22" s="64"/>
      <c r="K22" s="64"/>
      <c r="L22" s="64" t="s">
        <v>145</v>
      </c>
      <c r="M22" s="64"/>
      <c r="N22" s="64"/>
      <c r="O22" s="452"/>
      <c r="P22" s="452"/>
      <c r="Q22" s="452"/>
      <c r="R22" s="556">
        <f t="shared" si="0"/>
      </c>
      <c r="S22" s="449"/>
      <c r="T22" s="452"/>
      <c r="U22" s="452"/>
      <c r="V22" s="452"/>
      <c r="W22" s="447"/>
      <c r="X22" s="447"/>
      <c r="Y22" s="447"/>
    </row>
    <row r="23" spans="1:25" ht="11.25">
      <c r="A23" s="64"/>
      <c r="B23" s="64"/>
      <c r="C23" s="64"/>
      <c r="D23" s="64"/>
      <c r="E23" s="64"/>
      <c r="F23" s="456" t="s">
        <v>369</v>
      </c>
      <c r="G23" s="64"/>
      <c r="H23" s="64"/>
      <c r="I23" s="64"/>
      <c r="J23" s="64"/>
      <c r="K23" s="64"/>
      <c r="L23" s="64" t="s">
        <v>146</v>
      </c>
      <c r="M23" s="64"/>
      <c r="N23" s="64" t="s">
        <v>766</v>
      </c>
      <c r="O23" s="452">
        <f>IF($N23="","",IF(SUMIF('[1]Címrend'!$Q:$Q,$N23,'[1]Címrend'!S:S)=0,0,SUMIF('[1]Címrend'!$Q:$Q,$N23,'[1]Címrend'!S:S)))</f>
        <v>0</v>
      </c>
      <c r="P23" s="452">
        <f>IF($N23="","",IF(SUMIF('[1]Címrend'!$Q:$Q,$N23,'[1]Címrend'!T:T)=0,0,SUMIF('[1]Címrend'!$Q:$Q,$N23,'[1]Címrend'!T:T)))</f>
        <v>5282495</v>
      </c>
      <c r="Q23" s="452">
        <v>5282495</v>
      </c>
      <c r="R23" s="556">
        <f t="shared" si="0"/>
        <v>1</v>
      </c>
      <c r="S23" s="449"/>
      <c r="T23" s="452">
        <v>0</v>
      </c>
      <c r="U23" s="452">
        <f>Q23</f>
        <v>5282495</v>
      </c>
      <c r="V23" s="452">
        <f>IF($N23="","",IF(SUMIF('[1]Címrend'!$Q:$Q,$N23,'[1]Címrend'!X:X)=0,0,SUMIF('[1]Címrend'!$Q:$Q,$N23,'[1]Címrend'!X:X)))</f>
        <v>0</v>
      </c>
      <c r="W23" s="447"/>
      <c r="X23" s="447"/>
      <c r="Y23" s="447"/>
    </row>
    <row r="24" spans="1:25" ht="11.25">
      <c r="A24" s="64"/>
      <c r="B24" s="64"/>
      <c r="C24" s="64"/>
      <c r="D24" s="64"/>
      <c r="E24" s="64"/>
      <c r="F24" s="456" t="s">
        <v>370</v>
      </c>
      <c r="G24" s="64"/>
      <c r="H24" s="64"/>
      <c r="I24" s="64"/>
      <c r="J24" s="64"/>
      <c r="K24" s="64"/>
      <c r="L24" s="64" t="s">
        <v>368</v>
      </c>
      <c r="M24" s="64"/>
      <c r="N24" s="64" t="s">
        <v>767</v>
      </c>
      <c r="O24" s="452">
        <f>IF($N24="","",IF(SUMIF('[1]Címrend'!$Q:$Q,$N24,'[1]Címrend'!S:S)=0,0,SUMIF('[1]Címrend'!$Q:$Q,$N24,'[1]Címrend'!S:S)))</f>
        <v>0</v>
      </c>
      <c r="P24" s="452">
        <f>IF($N24="","",IF(SUMIF('[1]Címrend'!$Q:$Q,$N24,'[1]Címrend'!T:T)=0,0,SUMIF('[1]Címrend'!$Q:$Q,$N24,'[1]Címrend'!T:T)))</f>
        <v>0</v>
      </c>
      <c r="Q24" s="452">
        <f>IF($N24="","",IF(SUMIF('[1]Címrend'!$Q:$Q,$N24,'[1]Címrend'!U:U)=0,0,SUMIF('[1]Címrend'!$Q:$Q,$N24,'[1]Címrend'!U:U)))</f>
        <v>0</v>
      </c>
      <c r="R24" s="556">
        <f t="shared" si="0"/>
        <v>0</v>
      </c>
      <c r="S24" s="449"/>
      <c r="T24" s="452">
        <v>0</v>
      </c>
      <c r="U24" s="452">
        <f>IF($N24="","",IF(SUMIF('[1]Címrend'!$Q:$Q,$N24,'[1]Címrend'!W:W)=0,0,SUMIF('[1]Címrend'!$Q:$Q,$N24,'[1]Címrend'!W:W)))</f>
        <v>0</v>
      </c>
      <c r="V24" s="452">
        <f>IF($N24="","",IF(SUMIF('[1]Címrend'!$Q:$Q,$N24,'[1]Címrend'!X:X)=0,0,SUMIF('[1]Címrend'!$Q:$Q,$N24,'[1]Címrend'!X:X)))</f>
        <v>0</v>
      </c>
      <c r="W24" s="447"/>
      <c r="X24" s="447"/>
      <c r="Y24" s="447"/>
    </row>
    <row r="25" spans="1:25" ht="11.25">
      <c r="A25" s="64"/>
      <c r="B25" s="64"/>
      <c r="C25" s="64"/>
      <c r="D25" s="64"/>
      <c r="E25" s="64"/>
      <c r="F25" s="456" t="s">
        <v>371</v>
      </c>
      <c r="G25" s="64"/>
      <c r="H25" s="64"/>
      <c r="I25" s="64"/>
      <c r="J25" s="64"/>
      <c r="K25" s="64"/>
      <c r="L25" s="64" t="s">
        <v>147</v>
      </c>
      <c r="M25" s="64"/>
      <c r="N25" s="64" t="s">
        <v>768</v>
      </c>
      <c r="O25" s="452">
        <f>IF($N25="","",IF(SUMIF('[1]Címrend'!$Q:$Q,$N25,'[1]Címrend'!S:S)=0,0,SUMIF('[1]Címrend'!$Q:$Q,$N25,'[1]Címrend'!S:S)))</f>
        <v>254442428</v>
      </c>
      <c r="P25" s="452">
        <f>IF($N25="","",IF(SUMIF('[1]Címrend'!$Q:$Q,$N25,'[1]Címrend'!T:T)=0,0,SUMIF('[1]Címrend'!$Q:$Q,$N25,'[1]Címrend'!T:T)))</f>
        <v>256445307</v>
      </c>
      <c r="Q25" s="452">
        <v>146926501</v>
      </c>
      <c r="R25" s="556">
        <f t="shared" si="0"/>
        <v>0.572935035227609</v>
      </c>
      <c r="S25" s="449"/>
      <c r="T25" s="452">
        <v>0</v>
      </c>
      <c r="U25" s="452">
        <f>Q25-V25</f>
        <v>1289654</v>
      </c>
      <c r="V25" s="452">
        <v>145636847</v>
      </c>
      <c r="W25" s="447"/>
      <c r="X25" s="447"/>
      <c r="Y25" s="447"/>
    </row>
    <row r="26" spans="1:25" ht="11.25">
      <c r="A26" s="64"/>
      <c r="B26" s="64"/>
      <c r="C26" s="64"/>
      <c r="D26" s="64"/>
      <c r="E26" s="64"/>
      <c r="F26" s="456" t="s">
        <v>372</v>
      </c>
      <c r="G26" s="64"/>
      <c r="H26" s="64"/>
      <c r="I26" s="64"/>
      <c r="J26" s="64"/>
      <c r="K26" s="64"/>
      <c r="L26" s="64" t="s">
        <v>148</v>
      </c>
      <c r="M26" s="64"/>
      <c r="N26" s="64" t="s">
        <v>769</v>
      </c>
      <c r="O26" s="452">
        <f>IF($N26="","",IF(SUMIF('[1]Címrend'!$Q:$Q,$N26,'[1]Címrend'!S:S)=0,0,SUMIF('[1]Címrend'!$Q:$Q,$N26,'[1]Címrend'!S:S)))</f>
        <v>8800400</v>
      </c>
      <c r="P26" s="452">
        <f>IF($N26="","",IF(SUMIF('[1]Címrend'!$Q:$Q,$N26,'[1]Címrend'!T:T)=0,0,SUMIF('[1]Címrend'!$Q:$Q,$N26,'[1]Címrend'!T:T)))</f>
        <v>11104400</v>
      </c>
      <c r="Q26" s="452">
        <v>10030400</v>
      </c>
      <c r="R26" s="556">
        <f t="shared" si="0"/>
        <v>0.9032815820755736</v>
      </c>
      <c r="S26" s="449"/>
      <c r="T26" s="452">
        <v>0</v>
      </c>
      <c r="U26" s="452">
        <f>Q26-V26</f>
        <v>7710000</v>
      </c>
      <c r="V26" s="452">
        <v>2320400</v>
      </c>
      <c r="W26" s="447"/>
      <c r="X26" s="447"/>
      <c r="Y26" s="447"/>
    </row>
    <row r="27" spans="1:25" ht="11.25">
      <c r="A27" s="64"/>
      <c r="B27" s="64"/>
      <c r="C27" s="64"/>
      <c r="D27" s="64"/>
      <c r="E27" s="64"/>
      <c r="F27" s="456" t="s">
        <v>373</v>
      </c>
      <c r="G27" s="64"/>
      <c r="H27" s="64"/>
      <c r="I27" s="64"/>
      <c r="J27" s="64"/>
      <c r="K27" s="64"/>
      <c r="L27" s="64" t="s">
        <v>149</v>
      </c>
      <c r="M27" s="64"/>
      <c r="N27" s="64" t="s">
        <v>770</v>
      </c>
      <c r="O27" s="452">
        <f>IF($N27="","",IF(SUMIF('[1]Címrend'!$Q:$Q,$N27,'[1]Címrend'!S:S)=0,0,SUMIF('[1]Címrend'!$Q:$Q,$N27,'[1]Címrend'!S:S)))</f>
        <v>31912000</v>
      </c>
      <c r="P27" s="452">
        <f>IF($N27="","",IF(SUMIF('[1]Címrend'!$Q:$Q,$N27,'[1]Címrend'!T:T)=0,0,SUMIF('[1]Címrend'!$Q:$Q,$N27,'[1]Címrend'!T:T)))</f>
        <v>31912000</v>
      </c>
      <c r="Q27" s="452">
        <v>36700415</v>
      </c>
      <c r="R27" s="556">
        <f t="shared" si="0"/>
        <v>1.150050607921785</v>
      </c>
      <c r="S27" s="449"/>
      <c r="T27" s="452">
        <v>0</v>
      </c>
      <c r="U27" s="452">
        <f>Q27-V27</f>
        <v>28919100</v>
      </c>
      <c r="V27" s="452">
        <v>7781315</v>
      </c>
      <c r="W27" s="447"/>
      <c r="X27" s="447"/>
      <c r="Y27" s="447"/>
    </row>
    <row r="28" spans="6:26" s="64" customFormat="1" ht="11.25">
      <c r="F28" s="456" t="s">
        <v>374</v>
      </c>
      <c r="L28" s="64" t="s">
        <v>150</v>
      </c>
      <c r="N28" s="64" t="s">
        <v>771</v>
      </c>
      <c r="O28" s="452">
        <f>IF($N28="","",IF(SUMIF('[1]Címrend'!$Q:$Q,$N28,'[1]Címrend'!S:S)=0,0,SUMIF('[1]Címrend'!$Q:$Q,$N28,'[1]Címrend'!S:S)))</f>
        <v>114359921</v>
      </c>
      <c r="P28" s="452">
        <f>IF($N28="","",IF(SUMIF('[1]Címrend'!$Q:$Q,$N28,'[1]Címrend'!T:T)=0,0,SUMIF('[1]Címrend'!$Q:$Q,$N28,'[1]Címrend'!T:T)))</f>
        <v>136958698</v>
      </c>
      <c r="Q28" s="452">
        <v>128359391</v>
      </c>
      <c r="R28" s="556">
        <f t="shared" si="0"/>
        <v>0.9372124069111697</v>
      </c>
      <c r="S28" s="449"/>
      <c r="T28" s="452">
        <v>0</v>
      </c>
      <c r="U28" s="452">
        <f>Q28-V28</f>
        <v>71861467</v>
      </c>
      <c r="V28" s="452">
        <v>56497924</v>
      </c>
      <c r="W28" s="447"/>
      <c r="X28" s="452"/>
      <c r="Y28" s="452"/>
      <c r="Z28" s="452"/>
    </row>
    <row r="29" spans="1:25" ht="11.25">
      <c r="A29" s="64"/>
      <c r="B29" s="64"/>
      <c r="C29" s="64"/>
      <c r="D29" s="64"/>
      <c r="E29" s="64"/>
      <c r="F29" s="456" t="s">
        <v>375</v>
      </c>
      <c r="G29" s="64"/>
      <c r="H29" s="64"/>
      <c r="I29" s="64"/>
      <c r="J29" s="64"/>
      <c r="K29" s="64"/>
      <c r="L29" s="64" t="s">
        <v>151</v>
      </c>
      <c r="M29" s="64"/>
      <c r="N29" s="64" t="s">
        <v>772</v>
      </c>
      <c r="O29" s="452">
        <f>IF($N29="","",IF(SUMIF('[1]Címrend'!$Q:$Q,$N29,'[1]Címrend'!S:S)=0,0,SUMIF('[1]Címrend'!$Q:$Q,$N29,'[1]Címrend'!S:S)))</f>
        <v>4935676</v>
      </c>
      <c r="P29" s="452">
        <f>IF($N29="","",IF(SUMIF('[1]Címrend'!$Q:$Q,$N29,'[1]Címrend'!T:T)=0,0,SUMIF('[1]Címrend'!$Q:$Q,$N29,'[1]Címrend'!T:T)))</f>
        <v>0</v>
      </c>
      <c r="Q29" s="452">
        <f>IF($N29="","",IF(SUMIF('[1]Címrend'!$Q:$Q,$N29,'[1]Címrend'!U:U)=0,0,SUMIF('[1]Címrend'!$Q:$Q,$N29,'[1]Címrend'!U:U)))</f>
        <v>0</v>
      </c>
      <c r="R29" s="556">
        <f t="shared" si="0"/>
        <v>0</v>
      </c>
      <c r="S29" s="449"/>
      <c r="T29" s="452">
        <v>0</v>
      </c>
      <c r="U29" s="452">
        <f>Q29-V29</f>
        <v>0</v>
      </c>
      <c r="V29" s="452">
        <f>IF($N29="","",IF(SUMIF('[1]Címrend'!$Q:$Q,$N29,'[1]Címrend'!X:X)=0,0,SUMIF('[1]Címrend'!$Q:$Q,$N29,'[1]Címrend'!X:X)))</f>
        <v>0</v>
      </c>
      <c r="W29" s="447"/>
      <c r="X29" s="447"/>
      <c r="Y29" s="447"/>
    </row>
    <row r="30" spans="1:25" ht="11.25">
      <c r="A30" s="64"/>
      <c r="B30" s="64"/>
      <c r="C30" s="64"/>
      <c r="D30" s="64"/>
      <c r="E30" s="64"/>
      <c r="F30" s="456" t="s">
        <v>376</v>
      </c>
      <c r="G30" s="64"/>
      <c r="H30" s="64"/>
      <c r="I30" s="64"/>
      <c r="J30" s="64"/>
      <c r="K30" s="64"/>
      <c r="L30" s="64" t="s">
        <v>152</v>
      </c>
      <c r="M30" s="64"/>
      <c r="N30" s="64" t="s">
        <v>773</v>
      </c>
      <c r="O30" s="452">
        <f>IF($N30="","",IF(SUMIF('[1]Címrend'!$Q:$Q,$N30,'[1]Címrend'!S:S)=0,0,SUMIF('[1]Címrend'!$Q:$Q,$N30,'[1]Címrend'!S:S)))</f>
        <v>0</v>
      </c>
      <c r="P30" s="452">
        <f>IF($N30="","",IF(SUMIF('[1]Címrend'!$Q:$Q,$N30,'[1]Címrend'!T:T)=0,0,SUMIF('[1]Címrend'!$Q:$Q,$N30,'[1]Címrend'!T:T)))</f>
        <v>0</v>
      </c>
      <c r="Q30" s="452">
        <f>IF($N30="","",IF(SUMIF('[1]Címrend'!$Q:$Q,$N30,'[1]Címrend'!U:U)=0,0,SUMIF('[1]Címrend'!$Q:$Q,$N30,'[1]Címrend'!U:U)))</f>
        <v>0</v>
      </c>
      <c r="R30" s="556">
        <f t="shared" si="0"/>
        <v>0</v>
      </c>
      <c r="S30" s="449"/>
      <c r="T30" s="452">
        <f>IF($N30="","",IF(SUMIF('[1]Címrend'!$Q:$Q,$N30,'[1]Címrend'!V:V)=0,0,SUMIF('[1]Címrend'!$Q:$Q,$N30,'[1]Címrend'!V:V)))</f>
        <v>0</v>
      </c>
      <c r="U30" s="452">
        <f>IF($N30="","",IF(SUMIF('[1]Címrend'!$Q:$Q,$N30,'[1]Címrend'!W:W)=0,0,SUMIF('[1]Címrend'!$Q:$Q,$N30,'[1]Címrend'!W:W)))</f>
        <v>0</v>
      </c>
      <c r="V30" s="452">
        <f>IF($N30="","",IF(SUMIF('[1]Címrend'!$Q:$Q,$N30,'[1]Címrend'!X:X)=0,0,SUMIF('[1]Címrend'!$Q:$Q,$N30,'[1]Címrend'!X:X)))</f>
        <v>0</v>
      </c>
      <c r="W30" s="447"/>
      <c r="X30" s="447"/>
      <c r="Y30" s="447"/>
    </row>
    <row r="31" spans="1:25" ht="11.25">
      <c r="A31" s="64"/>
      <c r="B31" s="64"/>
      <c r="C31" s="64"/>
      <c r="D31" s="64"/>
      <c r="E31" s="64"/>
      <c r="F31" s="456" t="s">
        <v>377</v>
      </c>
      <c r="G31" s="64"/>
      <c r="H31" s="64"/>
      <c r="I31" s="64"/>
      <c r="J31" s="64"/>
      <c r="K31" s="64"/>
      <c r="L31" s="64" t="s">
        <v>153</v>
      </c>
      <c r="M31" s="64"/>
      <c r="N31" s="64" t="s">
        <v>774</v>
      </c>
      <c r="O31" s="452">
        <f>IF($N31="","",IF(SUMIF('[1]Címrend'!$Q:$Q,$N31,'[1]Címrend'!S:S)=0,0,SUMIF('[1]Címrend'!$Q:$Q,$N31,'[1]Címrend'!S:S)))</f>
        <v>0</v>
      </c>
      <c r="P31" s="452">
        <f>IF($N31="","",IF(SUMIF('[1]Címrend'!$Q:$Q,$N31,'[1]Címrend'!T:T)=0,0,SUMIF('[1]Címrend'!$Q:$Q,$N31,'[1]Címrend'!T:T)))</f>
        <v>0</v>
      </c>
      <c r="Q31" s="452">
        <f>IF($N31="","",IF(SUMIF('[1]Címrend'!$Q:$Q,$N31,'[1]Címrend'!U:U)=0,0,SUMIF('[1]Címrend'!$Q:$Q,$N31,'[1]Címrend'!U:U)))</f>
        <v>0</v>
      </c>
      <c r="R31" s="556">
        <f t="shared" si="0"/>
        <v>0</v>
      </c>
      <c r="S31" s="449"/>
      <c r="T31" s="452">
        <f>IF($N31="","",IF(SUMIF('[1]Címrend'!$Q:$Q,$N31,'[1]Címrend'!V:V)=0,0,SUMIF('[1]Címrend'!$Q:$Q,$N31,'[1]Címrend'!V:V)))</f>
        <v>0</v>
      </c>
      <c r="U31" s="452">
        <f>IF($N31="","",IF(SUMIF('[1]Címrend'!$Q:$Q,$N31,'[1]Címrend'!W:W)=0,0,SUMIF('[1]Címrend'!$Q:$Q,$N31,'[1]Címrend'!W:W)))</f>
        <v>0</v>
      </c>
      <c r="V31" s="452">
        <f>IF($N31="","",IF(SUMIF('[1]Címrend'!$Q:$Q,$N31,'[1]Címrend'!X:X)=0,0,SUMIF('[1]Címrend'!$Q:$Q,$N31,'[1]Címrend'!X:X)))</f>
        <v>0</v>
      </c>
      <c r="W31" s="447"/>
      <c r="X31" s="447"/>
      <c r="Y31" s="447"/>
    </row>
    <row r="32" spans="1:25" ht="11.25">
      <c r="A32" s="64"/>
      <c r="B32" s="64"/>
      <c r="C32" s="64"/>
      <c r="D32" s="64"/>
      <c r="E32" s="64"/>
      <c r="F32" s="456" t="s">
        <v>378</v>
      </c>
      <c r="G32" s="64"/>
      <c r="H32" s="64"/>
      <c r="I32" s="64"/>
      <c r="J32" s="64"/>
      <c r="K32" s="64"/>
      <c r="L32" s="64" t="s">
        <v>154</v>
      </c>
      <c r="M32" s="64"/>
      <c r="N32" s="64" t="s">
        <v>775</v>
      </c>
      <c r="O32" s="452">
        <f>IF($N32="","",IF(SUMIF('[1]Címrend'!$Q:$Q,$N32,'[1]Címrend'!S:S)=0,0,SUMIF('[1]Címrend'!$Q:$Q,$N32,'[1]Címrend'!S:S)))</f>
        <v>0</v>
      </c>
      <c r="P32" s="452">
        <f>IF($N32="","",IF(SUMIF('[1]Címrend'!$Q:$Q,$N32,'[1]Címrend'!T:T)=0,0,SUMIF('[1]Címrend'!$Q:$Q,$N32,'[1]Címrend'!T:T)))</f>
        <v>0</v>
      </c>
      <c r="Q32" s="452">
        <f>IF($N32="","",IF(SUMIF('[1]Címrend'!$Q:$Q,$N32,'[1]Címrend'!U:U)=0,0,SUMIF('[1]Címrend'!$Q:$Q,$N32,'[1]Címrend'!U:U)))</f>
        <v>0</v>
      </c>
      <c r="R32" s="556">
        <f t="shared" si="0"/>
        <v>0</v>
      </c>
      <c r="S32" s="449"/>
      <c r="T32" s="452">
        <f>IF($N32="","",IF(SUMIF('[1]Címrend'!$Q:$Q,$N32,'[1]Címrend'!V:V)=0,0,SUMIF('[1]Címrend'!$Q:$Q,$N32,'[1]Címrend'!V:V)))</f>
        <v>0</v>
      </c>
      <c r="U32" s="452">
        <f>IF($N32="","",IF(SUMIF('[1]Címrend'!$Q:$Q,$N32,'[1]Címrend'!W:W)=0,0,SUMIF('[1]Címrend'!$Q:$Q,$N32,'[1]Címrend'!W:W)))</f>
        <v>0</v>
      </c>
      <c r="V32" s="452">
        <f>IF($N32="","",IF(SUMIF('[1]Címrend'!$Q:$Q,$N32,'[1]Címrend'!X:X)=0,0,SUMIF('[1]Címrend'!$Q:$Q,$N32,'[1]Címrend'!X:X)))</f>
        <v>0</v>
      </c>
      <c r="W32" s="447"/>
      <c r="X32" s="447"/>
      <c r="Y32" s="447"/>
    </row>
    <row r="33" spans="1:25" ht="11.25">
      <c r="A33" s="64"/>
      <c r="B33" s="64"/>
      <c r="C33" s="64"/>
      <c r="D33" s="64"/>
      <c r="E33" s="64"/>
      <c r="F33" s="457" t="s">
        <v>43</v>
      </c>
      <c r="G33" s="457"/>
      <c r="H33" s="457"/>
      <c r="I33" s="457"/>
      <c r="J33" s="457"/>
      <c r="K33" s="457"/>
      <c r="L33" s="457" t="s">
        <v>155</v>
      </c>
      <c r="M33" s="37" t="s">
        <v>156</v>
      </c>
      <c r="N33" s="37"/>
      <c r="O33" s="458">
        <f>SUM(O23,O24,O25,O26,O27,O28,O29,O30,O31,O32)</f>
        <v>414450425</v>
      </c>
      <c r="P33" s="458">
        <f>SUM(P23,P24,P25,P26,P27,P28,P29,P30,P31,P32)</f>
        <v>441702900</v>
      </c>
      <c r="Q33" s="458">
        <f>SUM(Q23,Q24,Q25,Q26,Q27,Q28,Q29,Q30,Q31,Q32)</f>
        <v>327299202</v>
      </c>
      <c r="R33" s="564">
        <f t="shared" si="0"/>
        <v>0.7409940075104782</v>
      </c>
      <c r="S33" s="449"/>
      <c r="T33" s="458">
        <f>SUM(T23,T24,T25,T26,T27,T28,T29,T30,T31,T32)</f>
        <v>0</v>
      </c>
      <c r="U33" s="458">
        <f>SUM(U23,U24,U25,U26,U27,U28,U29,U30,U31,U32)</f>
        <v>115062716</v>
      </c>
      <c r="V33" s="458">
        <f>SUM(V23,V24,V25,V26,V27,V28,V29,V30,V31,V32)</f>
        <v>212236486</v>
      </c>
      <c r="W33" s="447"/>
      <c r="X33" s="447"/>
      <c r="Y33" s="447"/>
    </row>
    <row r="34" spans="1:25" s="23" customFormat="1" ht="11.25">
      <c r="A34" s="20"/>
      <c r="B34" s="20"/>
      <c r="C34" s="454"/>
      <c r="D34" s="20"/>
      <c r="E34" s="20" t="s">
        <v>19</v>
      </c>
      <c r="F34" s="20"/>
      <c r="G34" s="20"/>
      <c r="H34" s="20"/>
      <c r="I34" s="20"/>
      <c r="J34" s="20"/>
      <c r="K34" s="20" t="s">
        <v>157</v>
      </c>
      <c r="L34" s="20"/>
      <c r="M34" s="20" t="s">
        <v>116</v>
      </c>
      <c r="N34" s="20"/>
      <c r="O34" s="22">
        <f>SUM(O33,O20,O19,O18,O17,O16)</f>
        <v>1134034918</v>
      </c>
      <c r="P34" s="22">
        <f>SUM(P33,P20,P19,P18,P17,P16)</f>
        <v>1262882537</v>
      </c>
      <c r="Q34" s="22">
        <f>SUM(Q33,Q20,Q19,Q18,Q17,Q16)</f>
        <v>1148478839</v>
      </c>
      <c r="R34" s="560">
        <f t="shared" si="0"/>
        <v>0.9094106580396875</v>
      </c>
      <c r="S34" s="35"/>
      <c r="T34" s="22">
        <f>SUM(T33,T20,T19,T18,T17,T16)</f>
        <v>0</v>
      </c>
      <c r="U34" s="22">
        <f>SUM(U33,U20,U19,U18,U17,U16)</f>
        <v>936242353</v>
      </c>
      <c r="V34" s="22">
        <f>SUM(V33,V20,V19,V18,V17,V16)</f>
        <v>212236486</v>
      </c>
      <c r="W34" s="447"/>
      <c r="X34" s="15"/>
      <c r="Y34" s="15"/>
    </row>
    <row r="35" spans="1:25" ht="11.25">
      <c r="A35" s="64"/>
      <c r="B35" s="64"/>
      <c r="C35" s="64"/>
      <c r="D35" s="64"/>
      <c r="E35" s="64" t="s">
        <v>23</v>
      </c>
      <c r="F35" s="64"/>
      <c r="G35" s="64"/>
      <c r="H35" s="64"/>
      <c r="I35" s="64"/>
      <c r="J35" s="64"/>
      <c r="K35" s="64" t="s">
        <v>158</v>
      </c>
      <c r="L35" s="64"/>
      <c r="M35" s="64"/>
      <c r="N35" s="64"/>
      <c r="O35" s="452"/>
      <c r="P35" s="452"/>
      <c r="Q35" s="452"/>
      <c r="R35" s="556">
        <f t="shared" si="0"/>
      </c>
      <c r="S35" s="449"/>
      <c r="T35" s="452"/>
      <c r="U35" s="452"/>
      <c r="V35" s="452"/>
      <c r="W35" s="447"/>
      <c r="X35" s="447"/>
      <c r="Y35" s="447"/>
    </row>
    <row r="36" spans="1:25" ht="11.25">
      <c r="A36" s="64"/>
      <c r="B36" s="64"/>
      <c r="C36" s="64"/>
      <c r="D36" s="64"/>
      <c r="E36" s="64"/>
      <c r="F36" s="454" t="s">
        <v>19</v>
      </c>
      <c r="G36" s="454"/>
      <c r="H36" s="454"/>
      <c r="I36" s="454"/>
      <c r="J36" s="454"/>
      <c r="K36" s="454"/>
      <c r="L36" s="454" t="s">
        <v>160</v>
      </c>
      <c r="M36" s="20" t="s">
        <v>161</v>
      </c>
      <c r="N36" s="454" t="s">
        <v>161</v>
      </c>
      <c r="O36" s="455">
        <f>IF($N36="","",IF(SUMIF('[1]Címrend'!$Q:$Q,$N36,'[1]Címrend'!S:S)=0,0,SUMIF('[1]Címrend'!$Q:$Q,$N36,'[1]Címrend'!S:S)))</f>
        <v>0</v>
      </c>
      <c r="P36" s="455">
        <f>IF($N36="","",IF(SUMIF('[1]Címrend'!$Q:$Q,$N36,'[1]Címrend'!T:T)=0,0,SUMIF('[1]Címrend'!$Q:$Q,$N36,'[1]Címrend'!T:T)))</f>
        <v>0</v>
      </c>
      <c r="Q36" s="455">
        <f>IF($N36="","",IF(SUMIF('[1]Címrend'!$Q:$Q,$N36,'[1]Címrend'!U:U)=0,0,SUMIF('[1]Címrend'!$Q:$Q,$N36,'[1]Címrend'!U:U)))</f>
        <v>0</v>
      </c>
      <c r="R36" s="561">
        <f t="shared" si="0"/>
        <v>0</v>
      </c>
      <c r="S36" s="449"/>
      <c r="T36" s="455">
        <f>IF($N36="","",IF(SUMIF('[1]Címrend'!$Q:$Q,$N36,'[1]Címrend'!V:V)=0,0,SUMIF('[1]Címrend'!$Q:$Q,$N36,'[1]Címrend'!V:V)))</f>
        <v>0</v>
      </c>
      <c r="U36" s="455">
        <f>IF($N36="","",IF(SUMIF('[1]Címrend'!$Q:$Q,$N36,'[1]Címrend'!W:W)=0,0,SUMIF('[1]Címrend'!$Q:$Q,$N36,'[1]Címrend'!W:W)))</f>
        <v>0</v>
      </c>
      <c r="V36" s="455">
        <f>IF($N36="","",IF(SUMIF('[1]Címrend'!$Q:$Q,$N36,'[1]Címrend'!X:X)=0,0,SUMIF('[1]Címrend'!$Q:$Q,$N36,'[1]Címrend'!X:X)))</f>
        <v>0</v>
      </c>
      <c r="W36" s="447"/>
      <c r="X36" s="447"/>
      <c r="Y36" s="447"/>
    </row>
    <row r="37" spans="1:25" ht="11.25">
      <c r="A37" s="64"/>
      <c r="B37" s="64"/>
      <c r="C37" s="64"/>
      <c r="D37" s="64"/>
      <c r="E37" s="64"/>
      <c r="F37" s="454" t="s">
        <v>23</v>
      </c>
      <c r="G37" s="454"/>
      <c r="H37" s="454"/>
      <c r="I37" s="454"/>
      <c r="J37" s="454"/>
      <c r="K37" s="454"/>
      <c r="L37" s="454" t="s">
        <v>162</v>
      </c>
      <c r="M37" s="20" t="s">
        <v>163</v>
      </c>
      <c r="N37" s="454" t="s">
        <v>163</v>
      </c>
      <c r="O37" s="455">
        <f>IF($N37="","",IF(SUMIF('[1]Címrend'!$Q:$Q,$N37,'[1]Címrend'!S:S)=0,0,SUMIF('[1]Címrend'!$Q:$Q,$N37,'[1]Címrend'!S:S)))</f>
        <v>0</v>
      </c>
      <c r="P37" s="455">
        <f>IF($N37="","",IF(SUMIF('[1]Címrend'!$Q:$Q,$N37,'[1]Címrend'!T:T)=0,0,SUMIF('[1]Címrend'!$Q:$Q,$N37,'[1]Címrend'!T:T)))</f>
        <v>0</v>
      </c>
      <c r="Q37" s="455">
        <f>IF($N37="","",IF(SUMIF('[1]Címrend'!$Q:$Q,$N37,'[1]Címrend'!U:U)=0,0,SUMIF('[1]Címrend'!$Q:$Q,$N37,'[1]Címrend'!U:U)))</f>
        <v>0</v>
      </c>
      <c r="R37" s="561">
        <f t="shared" si="0"/>
        <v>0</v>
      </c>
      <c r="S37" s="449"/>
      <c r="T37" s="455">
        <f>IF($N37="","",IF(SUMIF('[1]Címrend'!$Q:$Q,$N37,'[1]Címrend'!V:V)=0,0,SUMIF('[1]Címrend'!$Q:$Q,$N37,'[1]Címrend'!V:V)))</f>
        <v>0</v>
      </c>
      <c r="U37" s="455">
        <f>IF($N37="","",IF(SUMIF('[1]Címrend'!$Q:$Q,$N37,'[1]Címrend'!W:W)=0,0,SUMIF('[1]Címrend'!$Q:$Q,$N37,'[1]Címrend'!W:W)))</f>
        <v>0</v>
      </c>
      <c r="V37" s="455">
        <f>IF($N37="","",IF(SUMIF('[1]Címrend'!$Q:$Q,$N37,'[1]Címrend'!X:X)=0,0,SUMIF('[1]Címrend'!$Q:$Q,$N37,'[1]Címrend'!X:X)))</f>
        <v>0</v>
      </c>
      <c r="W37" s="447"/>
      <c r="X37" s="447"/>
      <c r="Y37" s="447"/>
    </row>
    <row r="38" spans="1:25" ht="11.25">
      <c r="A38" s="64"/>
      <c r="B38" s="64"/>
      <c r="C38" s="64"/>
      <c r="D38" s="64"/>
      <c r="E38" s="64"/>
      <c r="F38" s="454" t="s">
        <v>26</v>
      </c>
      <c r="G38" s="454"/>
      <c r="H38" s="454"/>
      <c r="I38" s="454"/>
      <c r="J38" s="454"/>
      <c r="K38" s="454"/>
      <c r="L38" s="454" t="s">
        <v>164</v>
      </c>
      <c r="M38" s="20" t="s">
        <v>165</v>
      </c>
      <c r="N38" s="454" t="s">
        <v>165</v>
      </c>
      <c r="O38" s="455">
        <f>IF($N38="","",IF(SUMIF('[1]Címrend'!$Q:$Q,$N38,'[1]Címrend'!S:S)=0,0,SUMIF('[1]Címrend'!$Q:$Q,$N38,'[1]Címrend'!S:S)))</f>
        <v>0</v>
      </c>
      <c r="P38" s="455">
        <f>IF($N38="","",IF(SUMIF('[1]Címrend'!$Q:$Q,$N38,'[1]Címrend'!T:T)=0,0,SUMIF('[1]Címrend'!$Q:$Q,$N38,'[1]Címrend'!T:T)))</f>
        <v>0</v>
      </c>
      <c r="Q38" s="455">
        <f>IF($N38="","",IF(SUMIF('[1]Címrend'!$Q:$Q,$N38,'[1]Címrend'!U:U)=0,0,SUMIF('[1]Címrend'!$Q:$Q,$N38,'[1]Címrend'!U:U)))</f>
        <v>0</v>
      </c>
      <c r="R38" s="561">
        <f t="shared" si="0"/>
        <v>0</v>
      </c>
      <c r="S38" s="449"/>
      <c r="T38" s="455">
        <f>IF($N38="","",IF(SUMIF('[1]Címrend'!$Q:$Q,$N38,'[1]Címrend'!V:V)=0,0,SUMIF('[1]Címrend'!$Q:$Q,$N38,'[1]Címrend'!V:V)))</f>
        <v>0</v>
      </c>
      <c r="U38" s="455">
        <f>IF($N38="","",IF(SUMIF('[1]Címrend'!$Q:$Q,$N38,'[1]Címrend'!W:W)=0,0,SUMIF('[1]Címrend'!$Q:$Q,$N38,'[1]Címrend'!W:W)))</f>
        <v>0</v>
      </c>
      <c r="V38" s="455">
        <f>IF($N38="","",IF(SUMIF('[1]Címrend'!$Q:$Q,$N38,'[1]Címrend'!X:X)=0,0,SUMIF('[1]Címrend'!$Q:$Q,$N38,'[1]Címrend'!X:X)))</f>
        <v>0</v>
      </c>
      <c r="W38" s="447"/>
      <c r="X38" s="447"/>
      <c r="Y38" s="447"/>
    </row>
    <row r="39" spans="1:25" ht="11.25">
      <c r="A39" s="64"/>
      <c r="B39" s="64"/>
      <c r="C39" s="64"/>
      <c r="D39" s="64"/>
      <c r="E39" s="64"/>
      <c r="F39" s="64" t="s">
        <v>30</v>
      </c>
      <c r="G39" s="64"/>
      <c r="H39" s="64"/>
      <c r="I39" s="64"/>
      <c r="J39" s="64"/>
      <c r="K39" s="64"/>
      <c r="L39" s="64" t="s">
        <v>166</v>
      </c>
      <c r="M39" s="19"/>
      <c r="N39" s="64"/>
      <c r="O39" s="452"/>
      <c r="P39" s="452"/>
      <c r="Q39" s="452"/>
      <c r="R39" s="556">
        <f t="shared" si="0"/>
      </c>
      <c r="S39" s="449"/>
      <c r="T39" s="452"/>
      <c r="U39" s="452"/>
      <c r="V39" s="452"/>
      <c r="W39" s="447"/>
      <c r="X39" s="447"/>
      <c r="Y39" s="447"/>
    </row>
    <row r="40" spans="1:25" ht="11.25">
      <c r="A40" s="64"/>
      <c r="B40" s="64"/>
      <c r="C40" s="64"/>
      <c r="D40" s="64"/>
      <c r="E40" s="64"/>
      <c r="F40" s="434" t="s">
        <v>167</v>
      </c>
      <c r="G40" s="64"/>
      <c r="H40" s="64"/>
      <c r="I40" s="64"/>
      <c r="J40" s="64"/>
      <c r="K40" s="64"/>
      <c r="L40" s="64" t="s">
        <v>168</v>
      </c>
      <c r="M40" s="19"/>
      <c r="N40" s="64" t="s">
        <v>776</v>
      </c>
      <c r="O40" s="452">
        <f>IF($N40="","",IF(SUMIF('[1]Címrend'!$Q:$Q,$N40,'[1]Címrend'!S:S)=0,0,SUMIF('[1]Címrend'!$Q:$Q,$N40,'[1]Címrend'!S:S)))</f>
        <v>8300000</v>
      </c>
      <c r="P40" s="452">
        <f>IF($N40="","",IF(SUMIF('[1]Címrend'!$Q:$Q,$N40,'[1]Címrend'!T:T)=0,0,SUMIF('[1]Címrend'!$Q:$Q,$N40,'[1]Címrend'!T:T)))</f>
        <v>8466169</v>
      </c>
      <c r="Q40" s="452">
        <v>8466169</v>
      </c>
      <c r="R40" s="556">
        <f t="shared" si="0"/>
        <v>1</v>
      </c>
      <c r="S40" s="449"/>
      <c r="T40" s="452">
        <v>0</v>
      </c>
      <c r="U40" s="452">
        <f>Q40</f>
        <v>8466169</v>
      </c>
      <c r="V40" s="452">
        <f>IF($N40="","",IF(SUMIF('[1]Címrend'!$Q:$Q,$N40,'[1]Címrend'!X:X)=0,0,SUMIF('[1]Címrend'!$Q:$Q,$N40,'[1]Címrend'!X:X)))</f>
        <v>0</v>
      </c>
      <c r="W40" s="447"/>
      <c r="X40" s="447"/>
      <c r="Y40" s="447"/>
    </row>
    <row r="41" spans="1:25" ht="11.25">
      <c r="A41" s="64"/>
      <c r="B41" s="64"/>
      <c r="C41" s="64"/>
      <c r="D41" s="64"/>
      <c r="E41" s="64"/>
      <c r="F41" s="434" t="s">
        <v>169</v>
      </c>
      <c r="G41" s="64"/>
      <c r="H41" s="64"/>
      <c r="I41" s="64"/>
      <c r="J41" s="64"/>
      <c r="K41" s="64"/>
      <c r="L41" s="64" t="s">
        <v>171</v>
      </c>
      <c r="M41" s="19"/>
      <c r="N41" s="64" t="s">
        <v>777</v>
      </c>
      <c r="O41" s="452">
        <f>IF($N41="","",IF(SUMIF('[1]Címrend'!$Q:$Q,$N41,'[1]Címrend'!S:S)=0,0,SUMIF('[1]Címrend'!$Q:$Q,$N41,'[1]Címrend'!S:S)))</f>
        <v>30000000</v>
      </c>
      <c r="P41" s="452">
        <f>IF($N41="","",IF(SUMIF('[1]Címrend'!$Q:$Q,$N41,'[1]Címrend'!T:T)=0,0,SUMIF('[1]Címrend'!$Q:$Q,$N41,'[1]Címrend'!T:T)))</f>
        <v>34584344</v>
      </c>
      <c r="Q41" s="452">
        <v>34584344</v>
      </c>
      <c r="R41" s="556">
        <f t="shared" si="0"/>
        <v>1</v>
      </c>
      <c r="S41" s="449"/>
      <c r="T41" s="452">
        <v>0</v>
      </c>
      <c r="U41" s="452">
        <f>Q41</f>
        <v>34584344</v>
      </c>
      <c r="V41" s="452">
        <f>IF($N41="","",IF(SUMIF('[1]Címrend'!$Q:$Q,$N41,'[1]Címrend'!X:X)=0,0,SUMIF('[1]Címrend'!$Q:$Q,$N41,'[1]Címrend'!X:X)))</f>
        <v>0</v>
      </c>
      <c r="W41" s="447"/>
      <c r="X41" s="447"/>
      <c r="Y41" s="447"/>
    </row>
    <row r="42" spans="1:25" ht="11.25">
      <c r="A42" s="64"/>
      <c r="B42" s="64"/>
      <c r="C42" s="64"/>
      <c r="D42" s="64"/>
      <c r="E42" s="64"/>
      <c r="F42" s="434" t="s">
        <v>170</v>
      </c>
      <c r="G42" s="64"/>
      <c r="H42" s="64"/>
      <c r="I42" s="64"/>
      <c r="J42" s="64"/>
      <c r="K42" s="64"/>
      <c r="L42" s="64" t="s">
        <v>173</v>
      </c>
      <c r="M42" s="19"/>
      <c r="N42" s="64" t="s">
        <v>778</v>
      </c>
      <c r="O42" s="452">
        <f>IF($N42="","",IF(SUMIF('[1]Címrend'!$Q:$Q,$N42,'[1]Címrend'!S:S)=0,0,SUMIF('[1]Címrend'!$Q:$Q,$N42,'[1]Címrend'!S:S)))</f>
        <v>740000</v>
      </c>
      <c r="P42" s="452">
        <f>IF($N42="","",IF(SUMIF('[1]Címrend'!$Q:$Q,$N42,'[1]Címrend'!T:T)=0,0,SUMIF('[1]Címrend'!$Q:$Q,$N42,'[1]Címrend'!T:T)))</f>
        <v>749800</v>
      </c>
      <c r="Q42" s="452">
        <v>749800</v>
      </c>
      <c r="R42" s="556">
        <f t="shared" si="0"/>
        <v>1</v>
      </c>
      <c r="S42" s="449"/>
      <c r="T42" s="452">
        <v>0</v>
      </c>
      <c r="U42" s="452">
        <f>Q42</f>
        <v>749800</v>
      </c>
      <c r="V42" s="452">
        <f>IF($N42="","",IF(SUMIF('[1]Címrend'!$Q:$Q,$N42,'[1]Címrend'!X:X)=0,0,SUMIF('[1]Címrend'!$Q:$Q,$N42,'[1]Címrend'!X:X)))</f>
        <v>0</v>
      </c>
      <c r="W42" s="447"/>
      <c r="X42" s="447"/>
      <c r="Y42" s="447"/>
    </row>
    <row r="43" spans="1:25" ht="11.25">
      <c r="A43" s="64"/>
      <c r="B43" s="64"/>
      <c r="C43" s="64"/>
      <c r="D43" s="64"/>
      <c r="E43" s="64"/>
      <c r="F43" s="454" t="s">
        <v>30</v>
      </c>
      <c r="G43" s="454"/>
      <c r="H43" s="454"/>
      <c r="I43" s="454"/>
      <c r="J43" s="454"/>
      <c r="K43" s="454"/>
      <c r="L43" s="454" t="s">
        <v>174</v>
      </c>
      <c r="M43" s="20" t="s">
        <v>175</v>
      </c>
      <c r="N43" s="454"/>
      <c r="O43" s="455">
        <f>SUM(O40,O41,O42)</f>
        <v>39040000</v>
      </c>
      <c r="P43" s="455">
        <f aca="true" t="shared" si="1" ref="P43:V43">SUM(P40,P41,P42)</f>
        <v>43800313</v>
      </c>
      <c r="Q43" s="455">
        <f t="shared" si="1"/>
        <v>43800313</v>
      </c>
      <c r="R43" s="561">
        <f t="shared" si="0"/>
        <v>1</v>
      </c>
      <c r="S43" s="449"/>
      <c r="T43" s="455">
        <f t="shared" si="1"/>
        <v>0</v>
      </c>
      <c r="U43" s="455">
        <f t="shared" si="1"/>
        <v>43800313</v>
      </c>
      <c r="V43" s="455">
        <f t="shared" si="1"/>
        <v>0</v>
      </c>
      <c r="W43" s="447"/>
      <c r="X43" s="447"/>
      <c r="Y43" s="447"/>
    </row>
    <row r="44" spans="1:25" ht="11.25">
      <c r="A44" s="64"/>
      <c r="B44" s="64"/>
      <c r="C44" s="64"/>
      <c r="D44" s="64"/>
      <c r="E44" s="64"/>
      <c r="F44" s="459">
        <v>5</v>
      </c>
      <c r="G44" s="64"/>
      <c r="H44" s="64"/>
      <c r="I44" s="64"/>
      <c r="J44" s="64"/>
      <c r="K44" s="64"/>
      <c r="L44" s="64" t="s">
        <v>176</v>
      </c>
      <c r="M44" s="64"/>
      <c r="N44" s="64"/>
      <c r="O44" s="452"/>
      <c r="P44" s="452"/>
      <c r="Q44" s="452"/>
      <c r="R44" s="556">
        <f t="shared" si="0"/>
      </c>
      <c r="S44" s="449"/>
      <c r="T44" s="452"/>
      <c r="U44" s="452"/>
      <c r="V44" s="452"/>
      <c r="W44" s="447"/>
      <c r="X44" s="447"/>
      <c r="Y44" s="447"/>
    </row>
    <row r="45" spans="1:25" ht="11.25">
      <c r="A45" s="64"/>
      <c r="B45" s="64"/>
      <c r="C45" s="64"/>
      <c r="D45" s="64"/>
      <c r="E45" s="64"/>
      <c r="F45" s="434" t="s">
        <v>177</v>
      </c>
      <c r="G45" s="64"/>
      <c r="H45" s="64"/>
      <c r="I45" s="64"/>
      <c r="J45" s="64"/>
      <c r="K45" s="64"/>
      <c r="L45" s="64" t="s">
        <v>178</v>
      </c>
      <c r="M45" s="64" t="s">
        <v>179</v>
      </c>
      <c r="N45" s="64"/>
      <c r="O45" s="452">
        <f>SUM(O46,O47)</f>
        <v>230800000</v>
      </c>
      <c r="P45" s="452">
        <f>SUM(P46,P47)</f>
        <v>289589132</v>
      </c>
      <c r="Q45" s="452">
        <f>SUM(Q46,Q47)</f>
        <v>289589132</v>
      </c>
      <c r="R45" s="556">
        <f t="shared" si="0"/>
        <v>1</v>
      </c>
      <c r="S45" s="449"/>
      <c r="T45" s="452">
        <v>0</v>
      </c>
      <c r="U45" s="452">
        <f>SUM(U46,U47)</f>
        <v>289589132</v>
      </c>
      <c r="V45" s="452">
        <f>SUM(V46,V47)</f>
        <v>0</v>
      </c>
      <c r="W45" s="447"/>
      <c r="X45" s="447"/>
      <c r="Y45" s="447"/>
    </row>
    <row r="46" spans="1:25" ht="11.25">
      <c r="A46" s="64"/>
      <c r="B46" s="64"/>
      <c r="C46" s="64"/>
      <c r="D46" s="64"/>
      <c r="E46" s="64"/>
      <c r="F46" s="434"/>
      <c r="G46" s="64"/>
      <c r="H46" s="64"/>
      <c r="I46" s="64"/>
      <c r="J46" s="64"/>
      <c r="K46" s="64"/>
      <c r="L46" s="64" t="s">
        <v>779</v>
      </c>
      <c r="M46" s="64"/>
      <c r="N46" s="64" t="s">
        <v>780</v>
      </c>
      <c r="O46" s="452">
        <f>IF($N46="","",IF(SUMIF('[1]Címrend'!$Q:$Q,$N46,'[1]Címrend'!S:S)=0,0,SUMIF('[1]Címrend'!$Q:$Q,$N46,'[1]Címrend'!S:S)))</f>
        <v>230800000</v>
      </c>
      <c r="P46" s="452">
        <f>IF($N46="","",IF(SUMIF('[1]Címrend'!$Q:$Q,$N46,'[1]Címrend'!T:T)=0,0,SUMIF('[1]Címrend'!$Q:$Q,$N46,'[1]Címrend'!T:T)))</f>
        <v>289589132</v>
      </c>
      <c r="Q46" s="452">
        <v>289589132</v>
      </c>
      <c r="R46" s="556">
        <f t="shared" si="0"/>
        <v>1</v>
      </c>
      <c r="S46" s="449"/>
      <c r="T46" s="452">
        <v>0</v>
      </c>
      <c r="U46" s="452">
        <f>Q46</f>
        <v>289589132</v>
      </c>
      <c r="V46" s="452">
        <f>IF($N46="","",IF(SUMIF('[1]Címrend'!$Q:$Q,$N46,'[1]Címrend'!X:X)=0,0,SUMIF('[1]Címrend'!$Q:$Q,$N46,'[1]Címrend'!X:X)))</f>
        <v>0</v>
      </c>
      <c r="W46" s="447"/>
      <c r="X46" s="447"/>
      <c r="Y46" s="447"/>
    </row>
    <row r="47" spans="1:25" ht="11.25">
      <c r="A47" s="64"/>
      <c r="B47" s="64"/>
      <c r="C47" s="64"/>
      <c r="D47" s="64"/>
      <c r="E47" s="64"/>
      <c r="F47" s="434"/>
      <c r="G47" s="64"/>
      <c r="H47" s="64"/>
      <c r="I47" s="64"/>
      <c r="J47" s="64"/>
      <c r="K47" s="64"/>
      <c r="L47" s="64" t="s">
        <v>781</v>
      </c>
      <c r="M47" s="64"/>
      <c r="N47" s="64" t="s">
        <v>782</v>
      </c>
      <c r="O47" s="452">
        <f>IF($N47="","",IF(SUMIF('[1]Címrend'!$Q:$Q,$N47,'[1]Címrend'!S:S)=0,0,SUMIF('[1]Címrend'!$Q:$Q,$N47,'[1]Címrend'!S:S)))</f>
        <v>0</v>
      </c>
      <c r="P47" s="452">
        <f>IF($N47="","",IF(SUMIF('[1]Címrend'!$Q:$Q,$N47,'[1]Címrend'!T:T)=0,0,SUMIF('[1]Címrend'!$Q:$Q,$N47,'[1]Címrend'!T:T)))</f>
        <v>0</v>
      </c>
      <c r="Q47" s="452">
        <f>IF($N47="","",IF(SUMIF('[1]Címrend'!$Q:$Q,$N47,'[1]Címrend'!U:U)=0,0,SUMIF('[1]Címrend'!$Q:$Q,$N47,'[1]Címrend'!U:U)))</f>
        <v>0</v>
      </c>
      <c r="R47" s="556">
        <f t="shared" si="0"/>
        <v>0</v>
      </c>
      <c r="S47" s="449"/>
      <c r="T47" s="452">
        <f>IF($N47="","",IF(SUMIF('[1]Címrend'!$Q:$Q,$N47,'[1]Címrend'!V:V)=0,0,SUMIF('[1]Címrend'!$Q:$Q,$N47,'[1]Címrend'!V:V)))</f>
        <v>0</v>
      </c>
      <c r="U47" s="452">
        <f aca="true" t="shared" si="2" ref="U47:U54">Q47</f>
        <v>0</v>
      </c>
      <c r="V47" s="452">
        <f>IF($N47="","",IF(SUMIF('[1]Címrend'!$Q:$Q,$N47,'[1]Címrend'!X:X)=0,0,SUMIF('[1]Címrend'!$Q:$Q,$N47,'[1]Címrend'!X:X)))</f>
        <v>0</v>
      </c>
      <c r="W47" s="447"/>
      <c r="X47" s="447"/>
      <c r="Y47" s="447"/>
    </row>
    <row r="48" spans="1:25" ht="11.25">
      <c r="A48" s="64"/>
      <c r="B48" s="64"/>
      <c r="C48" s="64"/>
      <c r="D48" s="64"/>
      <c r="E48" s="64"/>
      <c r="F48" s="434" t="s">
        <v>180</v>
      </c>
      <c r="G48" s="64"/>
      <c r="H48" s="64"/>
      <c r="I48" s="64"/>
      <c r="J48" s="64"/>
      <c r="K48" s="64"/>
      <c r="L48" s="64" t="s">
        <v>181</v>
      </c>
      <c r="M48" s="64" t="s">
        <v>182</v>
      </c>
      <c r="N48" s="64" t="s">
        <v>182</v>
      </c>
      <c r="O48" s="452">
        <f>IF($N48="","",IF(SUMIF('[1]Címrend'!$Q:$Q,$N48,'[1]Címrend'!S:S)=0,0,SUMIF('[1]Címrend'!$Q:$Q,$N48,'[1]Címrend'!S:S)))</f>
        <v>0</v>
      </c>
      <c r="P48" s="452">
        <f>IF($N48="","",IF(SUMIF('[1]Címrend'!$Q:$Q,$N48,'[1]Címrend'!T:T)=0,0,SUMIF('[1]Címrend'!$Q:$Q,$N48,'[1]Címrend'!T:T)))</f>
        <v>0</v>
      </c>
      <c r="Q48" s="452">
        <f>IF($N48="","",IF(SUMIF('[1]Címrend'!$Q:$Q,$N48,'[1]Címrend'!U:U)=0,0,SUMIF('[1]Címrend'!$Q:$Q,$N48,'[1]Címrend'!U:U)))</f>
        <v>0</v>
      </c>
      <c r="R48" s="556">
        <f t="shared" si="0"/>
        <v>0</v>
      </c>
      <c r="S48" s="449"/>
      <c r="T48" s="452">
        <f>IF($N48="","",IF(SUMIF('[1]Címrend'!$Q:$Q,$N48,'[1]Címrend'!V:V)=0,0,SUMIF('[1]Címrend'!$Q:$Q,$N48,'[1]Címrend'!V:V)))</f>
        <v>0</v>
      </c>
      <c r="U48" s="452">
        <f t="shared" si="2"/>
        <v>0</v>
      </c>
      <c r="V48" s="452">
        <f>IF($N48="","",IF(SUMIF('[1]Címrend'!$Q:$Q,$N48,'[1]Címrend'!X:X)=0,0,SUMIF('[1]Címrend'!$Q:$Q,$N48,'[1]Címrend'!X:X)))</f>
        <v>0</v>
      </c>
      <c r="W48" s="447"/>
      <c r="X48" s="447"/>
      <c r="Y48" s="447"/>
    </row>
    <row r="49" spans="1:25" ht="11.25">
      <c r="A49" s="64"/>
      <c r="B49" s="64"/>
      <c r="C49" s="64"/>
      <c r="D49" s="64"/>
      <c r="E49" s="64"/>
      <c r="F49" s="434" t="s">
        <v>183</v>
      </c>
      <c r="G49" s="64"/>
      <c r="H49" s="64"/>
      <c r="I49" s="64"/>
      <c r="J49" s="64"/>
      <c r="K49" s="64"/>
      <c r="L49" s="64" t="s">
        <v>184</v>
      </c>
      <c r="M49" s="64" t="s">
        <v>185</v>
      </c>
      <c r="N49" s="64" t="s">
        <v>185</v>
      </c>
      <c r="O49" s="452">
        <f>IF($N49="","",IF(SUMIF('[1]Címrend'!$Q:$Q,$N49,'[1]Címrend'!S:S)=0,0,SUMIF('[1]Címrend'!$Q:$Q,$N49,'[1]Címrend'!S:S)))</f>
        <v>0</v>
      </c>
      <c r="P49" s="452">
        <f>IF($N49="","",IF(SUMIF('[1]Címrend'!$Q:$Q,$N49,'[1]Címrend'!T:T)=0,0,SUMIF('[1]Címrend'!$Q:$Q,$N49,'[1]Címrend'!T:T)))</f>
        <v>0</v>
      </c>
      <c r="Q49" s="452">
        <f>IF($N49="","",IF(SUMIF('[1]Címrend'!$Q:$Q,$N49,'[1]Címrend'!U:U)=0,0,SUMIF('[1]Címrend'!$Q:$Q,$N49,'[1]Címrend'!U:U)))</f>
        <v>0</v>
      </c>
      <c r="R49" s="556">
        <f t="shared" si="0"/>
        <v>0</v>
      </c>
      <c r="S49" s="449"/>
      <c r="T49" s="452">
        <f>IF($N49="","",IF(SUMIF('[1]Címrend'!$Q:$Q,$N49,'[1]Címrend'!V:V)=0,0,SUMIF('[1]Címrend'!$Q:$Q,$N49,'[1]Címrend'!V:V)))</f>
        <v>0</v>
      </c>
      <c r="U49" s="452">
        <f t="shared" si="2"/>
        <v>0</v>
      </c>
      <c r="V49" s="452">
        <f>IF($N49="","",IF(SUMIF('[1]Címrend'!$Q:$Q,$N49,'[1]Címrend'!X:X)=0,0,SUMIF('[1]Címrend'!$Q:$Q,$N49,'[1]Címrend'!X:X)))</f>
        <v>0</v>
      </c>
      <c r="W49" s="447"/>
      <c r="X49" s="447"/>
      <c r="Y49" s="447"/>
    </row>
    <row r="50" spans="1:25" ht="11.25">
      <c r="A50" s="64"/>
      <c r="B50" s="64"/>
      <c r="C50" s="64"/>
      <c r="D50" s="64"/>
      <c r="E50" s="64"/>
      <c r="F50" s="434" t="s">
        <v>186</v>
      </c>
      <c r="G50" s="64"/>
      <c r="H50" s="64"/>
      <c r="I50" s="64"/>
      <c r="J50" s="64"/>
      <c r="K50" s="64"/>
      <c r="L50" s="64" t="s">
        <v>187</v>
      </c>
      <c r="M50" s="64" t="s">
        <v>188</v>
      </c>
      <c r="N50" s="64" t="s">
        <v>188</v>
      </c>
      <c r="O50" s="452">
        <f>IF($N50="","",IF(SUMIF('[1]Címrend'!$Q:$Q,$N50,'[1]Címrend'!S:S)=0,0,SUMIF('[1]Címrend'!$Q:$Q,$N50,'[1]Címrend'!S:S)))</f>
        <v>23000000</v>
      </c>
      <c r="P50" s="452">
        <f>IF($N50="","",IF(SUMIF('[1]Címrend'!$Q:$Q,$N50,'[1]Címrend'!T:T)=0,0,SUMIF('[1]Címrend'!$Q:$Q,$N50,'[1]Címrend'!T:T)))</f>
        <v>25680538</v>
      </c>
      <c r="Q50" s="452">
        <v>25680538</v>
      </c>
      <c r="R50" s="556">
        <f t="shared" si="0"/>
        <v>1</v>
      </c>
      <c r="S50" s="449"/>
      <c r="T50" s="452">
        <v>0</v>
      </c>
      <c r="U50" s="452">
        <f t="shared" si="2"/>
        <v>25680538</v>
      </c>
      <c r="V50" s="452">
        <f>IF($N50="","",IF(SUMIF('[1]Címrend'!$Q:$Q,$N50,'[1]Címrend'!X:X)=0,0,SUMIF('[1]Címrend'!$Q:$Q,$N50,'[1]Címrend'!X:X)))</f>
        <v>0</v>
      </c>
      <c r="W50" s="447"/>
      <c r="X50" s="447"/>
      <c r="Y50" s="447"/>
    </row>
    <row r="51" spans="1:25" ht="11.25">
      <c r="A51" s="64"/>
      <c r="B51" s="64"/>
      <c r="C51" s="64"/>
      <c r="D51" s="64"/>
      <c r="E51" s="64"/>
      <c r="F51" s="434" t="s">
        <v>189</v>
      </c>
      <c r="G51" s="64"/>
      <c r="H51" s="64"/>
      <c r="I51" s="64"/>
      <c r="J51" s="64"/>
      <c r="K51" s="64"/>
      <c r="L51" s="64" t="s">
        <v>190</v>
      </c>
      <c r="M51" s="64" t="s">
        <v>191</v>
      </c>
      <c r="N51" s="64"/>
      <c r="O51" s="452">
        <f>SUM(O52,O53,O54,O55)</f>
        <v>1800000</v>
      </c>
      <c r="P51" s="452">
        <f>SUM(P52,P53,P54,P55)</f>
        <v>766350</v>
      </c>
      <c r="Q51" s="452">
        <f>SUM(Q52,Q53,Q54,Q55)</f>
        <v>766350</v>
      </c>
      <c r="R51" s="556">
        <f t="shared" si="0"/>
        <v>1</v>
      </c>
      <c r="S51" s="449"/>
      <c r="T51" s="452">
        <v>0</v>
      </c>
      <c r="U51" s="452">
        <f>SUM(U52,U53,U54,U55)</f>
        <v>766350</v>
      </c>
      <c r="V51" s="452">
        <f>SUM(V52,V53,V54,V55)</f>
        <v>0</v>
      </c>
      <c r="W51" s="447"/>
      <c r="X51" s="447"/>
      <c r="Y51" s="447"/>
    </row>
    <row r="52" spans="1:25" ht="11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 t="s">
        <v>783</v>
      </c>
      <c r="M52" s="64"/>
      <c r="N52" s="64" t="s">
        <v>784</v>
      </c>
      <c r="O52" s="452">
        <f>IF($N52="","",IF(SUMIF('[1]Címrend'!$Q:$Q,$N52,'[1]Címrend'!S:S)=0,0,SUMIF('[1]Címrend'!$Q:$Q,$N52,'[1]Címrend'!S:S)))</f>
        <v>0</v>
      </c>
      <c r="P52" s="452">
        <f>IF($N52="","",IF(SUMIF('[1]Címrend'!$Q:$Q,$N52,'[1]Címrend'!T:T)=0,0,SUMIF('[1]Címrend'!$Q:$Q,$N52,'[1]Címrend'!T:T)))</f>
        <v>0</v>
      </c>
      <c r="Q52" s="452">
        <f>IF($N52="","",IF(SUMIF('[1]Címrend'!$Q:$Q,$N52,'[1]Címrend'!U:U)=0,0,SUMIF('[1]Címrend'!$Q:$Q,$N52,'[1]Címrend'!U:U)))</f>
        <v>0</v>
      </c>
      <c r="R52" s="556">
        <f t="shared" si="0"/>
        <v>0</v>
      </c>
      <c r="S52" s="449"/>
      <c r="T52" s="452">
        <f>IF($N52="","",IF(SUMIF('[1]Címrend'!$Q:$Q,$N52,'[1]Címrend'!V:V)=0,0,SUMIF('[1]Címrend'!$Q:$Q,$N52,'[1]Címrend'!V:V)))</f>
        <v>0</v>
      </c>
      <c r="U52" s="452">
        <f t="shared" si="2"/>
        <v>0</v>
      </c>
      <c r="V52" s="452">
        <f>IF($N52="","",IF(SUMIF('[1]Címrend'!$Q:$Q,$N52,'[1]Címrend'!X:X)=0,0,SUMIF('[1]Címrend'!$Q:$Q,$N52,'[1]Címrend'!X:X)))</f>
        <v>0</v>
      </c>
      <c r="W52" s="447"/>
      <c r="X52" s="447"/>
      <c r="Y52" s="447"/>
    </row>
    <row r="53" spans="1:25" ht="11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 t="s">
        <v>785</v>
      </c>
      <c r="M53" s="64"/>
      <c r="N53" s="64" t="s">
        <v>786</v>
      </c>
      <c r="O53" s="452">
        <f>IF($N53="","",IF(SUMIF('[1]Címrend'!$Q:$Q,$N53,'[1]Címrend'!S:S)=0,0,SUMIF('[1]Címrend'!$Q:$Q,$N53,'[1]Címrend'!S:S)))</f>
        <v>1000000</v>
      </c>
      <c r="P53" s="452">
        <f>IF($N53="","",IF(SUMIF('[1]Címrend'!$Q:$Q,$N53,'[1]Címrend'!T:T)=0,0,SUMIF('[1]Címrend'!$Q:$Q,$N53,'[1]Címrend'!T:T)))</f>
        <v>765350</v>
      </c>
      <c r="Q53" s="452">
        <v>765350</v>
      </c>
      <c r="R53" s="556">
        <f t="shared" si="0"/>
        <v>1</v>
      </c>
      <c r="S53" s="449"/>
      <c r="T53" s="452">
        <v>0</v>
      </c>
      <c r="U53" s="452">
        <f t="shared" si="2"/>
        <v>765350</v>
      </c>
      <c r="V53" s="452">
        <f>IF($N53="","",IF(SUMIF('[1]Címrend'!$Q:$Q,$N53,'[1]Címrend'!X:X)=0,0,SUMIF('[1]Címrend'!$Q:$Q,$N53,'[1]Címrend'!X:X)))</f>
        <v>0</v>
      </c>
      <c r="W53" s="447"/>
      <c r="X53" s="447"/>
      <c r="Y53" s="447"/>
    </row>
    <row r="54" spans="1:25" ht="11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 t="s">
        <v>787</v>
      </c>
      <c r="M54" s="64"/>
      <c r="N54" s="64" t="s">
        <v>788</v>
      </c>
      <c r="O54" s="452">
        <f>IF($N54="","",IF(SUMIF('[1]Címrend'!$Q:$Q,$N54,'[1]Címrend'!S:S)=0,0,SUMIF('[1]Címrend'!$Q:$Q,$N54,'[1]Címrend'!S:S)))</f>
        <v>800000</v>
      </c>
      <c r="P54" s="452">
        <f>IF($N54="","",IF(SUMIF('[1]Címrend'!$Q:$Q,$N54,'[1]Címrend'!T:T)=0,0,SUMIF('[1]Címrend'!$Q:$Q,$N54,'[1]Címrend'!T:T)))</f>
        <v>0</v>
      </c>
      <c r="Q54" s="452">
        <f>IF($N54="","",IF(SUMIF('[1]Címrend'!$Q:$Q,$N54,'[1]Címrend'!U:U)=0,0,SUMIF('[1]Címrend'!$Q:$Q,$N54,'[1]Címrend'!U:U)))</f>
        <v>0</v>
      </c>
      <c r="R54" s="556">
        <f t="shared" si="0"/>
        <v>0</v>
      </c>
      <c r="S54" s="449"/>
      <c r="T54" s="452">
        <f>IF($N54="","",IF(SUMIF('[1]Címrend'!$Q:$Q,$N54,'[1]Címrend'!V:V)=0,0,SUMIF('[1]Címrend'!$Q:$Q,$N54,'[1]Címrend'!V:V)))</f>
        <v>0</v>
      </c>
      <c r="U54" s="452">
        <f t="shared" si="2"/>
        <v>0</v>
      </c>
      <c r="V54" s="452">
        <f>IF($N54="","",IF(SUMIF('[1]Címrend'!$Q:$Q,$N54,'[1]Címrend'!X:X)=0,0,SUMIF('[1]Címrend'!$Q:$Q,$N54,'[1]Címrend'!X:X)))</f>
        <v>0</v>
      </c>
      <c r="W54" s="447"/>
      <c r="X54" s="447"/>
      <c r="Y54" s="447"/>
    </row>
    <row r="55" spans="1:25" ht="11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 t="s">
        <v>789</v>
      </c>
      <c r="M55" s="64"/>
      <c r="N55" s="64" t="s">
        <v>790</v>
      </c>
      <c r="O55" s="452">
        <f>IF($N55="","",IF(SUMIF('[1]Címrend'!$Q:$Q,$N55,'[1]Címrend'!S:S)=0,0,SUMIF('[1]Címrend'!$Q:$Q,$N55,'[1]Címrend'!S:S)))</f>
        <v>0</v>
      </c>
      <c r="P55" s="452">
        <f>IF($N55="","",IF(SUMIF('[1]Címrend'!$Q:$Q,$N55,'[1]Címrend'!T:T)=0,0,SUMIF('[1]Címrend'!$Q:$Q,$N55,'[1]Címrend'!T:T)))</f>
        <v>1000</v>
      </c>
      <c r="Q55" s="452">
        <v>1000</v>
      </c>
      <c r="R55" s="556">
        <f t="shared" si="0"/>
        <v>1</v>
      </c>
      <c r="S55" s="449"/>
      <c r="T55" s="452">
        <v>0</v>
      </c>
      <c r="U55" s="452">
        <f>Q55</f>
        <v>1000</v>
      </c>
      <c r="V55" s="452">
        <f>IF($N55="","",IF(SUMIF('[1]Címrend'!$Q:$Q,$N55,'[1]Címrend'!X:X)=0,0,SUMIF('[1]Címrend'!$Q:$Q,$N55,'[1]Címrend'!X:X)))</f>
        <v>0</v>
      </c>
      <c r="W55" s="447"/>
      <c r="X55" s="447"/>
      <c r="Y55" s="447"/>
    </row>
    <row r="56" spans="1:25" ht="11.25">
      <c r="A56" s="64"/>
      <c r="B56" s="64"/>
      <c r="C56" s="64"/>
      <c r="D56" s="64"/>
      <c r="E56" s="64"/>
      <c r="F56" s="454" t="s">
        <v>33</v>
      </c>
      <c r="G56" s="454"/>
      <c r="H56" s="454"/>
      <c r="I56" s="454"/>
      <c r="J56" s="454"/>
      <c r="K56" s="454"/>
      <c r="L56" s="454" t="s">
        <v>192</v>
      </c>
      <c r="M56" s="20" t="s">
        <v>193</v>
      </c>
      <c r="N56" s="454"/>
      <c r="O56" s="455">
        <f>SUM(O51,O50,O49,O48,O45)</f>
        <v>255600000</v>
      </c>
      <c r="P56" s="455">
        <f>SUM(P51,P50,P49,P48,P45)</f>
        <v>316036020</v>
      </c>
      <c r="Q56" s="455">
        <f>SUM(Q51,Q50,Q49,Q48,Q45)</f>
        <v>316036020</v>
      </c>
      <c r="R56" s="561">
        <f t="shared" si="0"/>
        <v>1</v>
      </c>
      <c r="S56" s="449"/>
      <c r="T56" s="455">
        <f>SUM(T51,T50,T49,T48,T45)</f>
        <v>0</v>
      </c>
      <c r="U56" s="455">
        <f>SUM(U51,U50,U49,U48,U45)</f>
        <v>316036020</v>
      </c>
      <c r="V56" s="455">
        <f>SUM(V51,V50,V49,V48,V45)</f>
        <v>0</v>
      </c>
      <c r="W56" s="447"/>
      <c r="X56" s="447"/>
      <c r="Y56" s="447"/>
    </row>
    <row r="57" spans="1:25" ht="11.25">
      <c r="A57" s="64"/>
      <c r="B57" s="64"/>
      <c r="C57" s="64"/>
      <c r="D57" s="64"/>
      <c r="E57" s="64"/>
      <c r="F57" s="64" t="s">
        <v>43</v>
      </c>
      <c r="G57" s="64"/>
      <c r="H57" s="64"/>
      <c r="I57" s="64"/>
      <c r="J57" s="64"/>
      <c r="K57" s="64"/>
      <c r="L57" s="64" t="s">
        <v>194</v>
      </c>
      <c r="M57" s="64"/>
      <c r="N57" s="64"/>
      <c r="O57" s="452"/>
      <c r="P57" s="452"/>
      <c r="Q57" s="452"/>
      <c r="R57" s="556">
        <f t="shared" si="0"/>
      </c>
      <c r="S57" s="449"/>
      <c r="T57" s="452"/>
      <c r="U57" s="452"/>
      <c r="V57" s="452"/>
      <c r="W57" s="447"/>
      <c r="X57" s="447"/>
      <c r="Y57" s="447"/>
    </row>
    <row r="58" spans="1:25" ht="11.25">
      <c r="A58" s="64"/>
      <c r="B58" s="64"/>
      <c r="C58" s="64"/>
      <c r="D58" s="64"/>
      <c r="E58" s="64"/>
      <c r="F58" s="434" t="s">
        <v>195</v>
      </c>
      <c r="G58" s="64"/>
      <c r="H58" s="64"/>
      <c r="I58" s="64"/>
      <c r="J58" s="64"/>
      <c r="K58" s="64"/>
      <c r="L58" s="64" t="s">
        <v>196</v>
      </c>
      <c r="M58" s="64"/>
      <c r="N58" s="64" t="s">
        <v>791</v>
      </c>
      <c r="O58" s="452">
        <f>IF($N58="","",IF(SUMIF('[1]Címrend'!$Q:$Q,$N58,'[1]Címrend'!S:S)=0,0,SUMIF('[1]Címrend'!$Q:$Q,$N58,'[1]Címrend'!S:S)))</f>
        <v>7500000</v>
      </c>
      <c r="P58" s="452">
        <f>IF($N58="","",IF(SUMIF('[1]Címrend'!$Q:$Q,$N58,'[1]Címrend'!T:T)=0,0,SUMIF('[1]Címrend'!$Q:$Q,$N58,'[1]Címrend'!T:T)))</f>
        <v>8317000</v>
      </c>
      <c r="Q58" s="452">
        <v>8319431</v>
      </c>
      <c r="R58" s="556">
        <f t="shared" si="0"/>
        <v>1.0002922928940723</v>
      </c>
      <c r="S58" s="449"/>
      <c r="T58" s="452">
        <v>0</v>
      </c>
      <c r="U58" s="452">
        <f>Q58</f>
        <v>8319431</v>
      </c>
      <c r="V58" s="452">
        <f>IF($N58="","",IF(SUMIF('[1]Címrend'!$Q:$Q,$N58,'[1]Címrend'!X:X)=0,0,SUMIF('[1]Címrend'!$Q:$Q,$N58,'[1]Címrend'!X:X)))</f>
        <v>0</v>
      </c>
      <c r="W58" s="447"/>
      <c r="X58" s="447"/>
      <c r="Y58" s="447"/>
    </row>
    <row r="59" spans="1:25" ht="11.25">
      <c r="A59" s="64"/>
      <c r="B59" s="64"/>
      <c r="C59" s="64"/>
      <c r="D59" s="64"/>
      <c r="E59" s="64"/>
      <c r="F59" s="453" t="s">
        <v>197</v>
      </c>
      <c r="G59" s="64"/>
      <c r="H59" s="64"/>
      <c r="I59" s="64"/>
      <c r="J59" s="64"/>
      <c r="K59" s="64"/>
      <c r="L59" s="64" t="s">
        <v>198</v>
      </c>
      <c r="M59" s="64"/>
      <c r="N59" s="64" t="s">
        <v>792</v>
      </c>
      <c r="O59" s="452">
        <f>IF($N59="","",IF(SUMIF('[1]Címrend'!$Q:$Q,$N59,'[1]Címrend'!S:S)=0,0,SUMIF('[1]Címrend'!$Q:$Q,$N59,'[1]Címrend'!S:S)))</f>
        <v>0</v>
      </c>
      <c r="P59" s="452">
        <f>IF($N59="","",IF(SUMIF('[1]Címrend'!$Q:$Q,$N59,'[1]Címrend'!T:T)=0,0,SUMIF('[1]Címrend'!$Q:$Q,$N59,'[1]Címrend'!T:T)))</f>
        <v>0</v>
      </c>
      <c r="Q59" s="452">
        <f>IF($N59="","",IF(SUMIF('[1]Címrend'!$Q:$Q,$N59,'[1]Címrend'!U:U)=0,0,SUMIF('[1]Címrend'!$Q:$Q,$N59,'[1]Címrend'!U:U)))</f>
        <v>0</v>
      </c>
      <c r="R59" s="556">
        <f t="shared" si="0"/>
        <v>0</v>
      </c>
      <c r="S59" s="449"/>
      <c r="T59" s="452">
        <f>IF($N59="","",IF(SUMIF('[1]Címrend'!$Q:$Q,$N59,'[1]Címrend'!V:V)=0,0,SUMIF('[1]Címrend'!$Q:$Q,$N59,'[1]Címrend'!V:V)))</f>
        <v>0</v>
      </c>
      <c r="U59" s="452">
        <f aca="true" t="shared" si="3" ref="U59:U66">Q59</f>
        <v>0</v>
      </c>
      <c r="V59" s="452">
        <f>IF($N59="","",IF(SUMIF('[1]Címrend'!$Q:$Q,$N59,'[1]Címrend'!X:X)=0,0,SUMIF('[1]Címrend'!$Q:$Q,$N59,'[1]Címrend'!X:X)))</f>
        <v>0</v>
      </c>
      <c r="W59" s="447"/>
      <c r="X59" s="447"/>
      <c r="Y59" s="447"/>
    </row>
    <row r="60" spans="1:25" ht="11.25">
      <c r="A60" s="64"/>
      <c r="B60" s="64"/>
      <c r="C60" s="64"/>
      <c r="D60" s="64"/>
      <c r="E60" s="64"/>
      <c r="F60" s="434" t="s">
        <v>199</v>
      </c>
      <c r="G60" s="64"/>
      <c r="H60" s="64"/>
      <c r="I60" s="64"/>
      <c r="J60" s="64"/>
      <c r="K60" s="64"/>
      <c r="L60" s="64" t="s">
        <v>200</v>
      </c>
      <c r="M60" s="64"/>
      <c r="N60" s="64" t="s">
        <v>793</v>
      </c>
      <c r="O60" s="452">
        <f>IF($N60="","",IF(SUMIF('[1]Címrend'!$Q:$Q,$N60,'[1]Címrend'!S:S)=0,0,SUMIF('[1]Címrend'!$Q:$Q,$N60,'[1]Címrend'!S:S)))</f>
        <v>0</v>
      </c>
      <c r="P60" s="452">
        <f>IF($N60="","",IF(SUMIF('[1]Címrend'!$Q:$Q,$N60,'[1]Címrend'!T:T)=0,0,SUMIF('[1]Címrend'!$Q:$Q,$N60,'[1]Címrend'!T:T)))</f>
        <v>0</v>
      </c>
      <c r="Q60" s="452">
        <f>IF($N60="","",IF(SUMIF('[1]Címrend'!$Q:$Q,$N60,'[1]Címrend'!U:U)=0,0,SUMIF('[1]Címrend'!$Q:$Q,$N60,'[1]Címrend'!U:U)))</f>
        <v>0</v>
      </c>
      <c r="R60" s="556">
        <f t="shared" si="0"/>
        <v>0</v>
      </c>
      <c r="S60" s="449"/>
      <c r="T60" s="452">
        <f>IF($N60="","",IF(SUMIF('[1]Címrend'!$Q:$Q,$N60,'[1]Címrend'!V:V)=0,0,SUMIF('[1]Címrend'!$Q:$Q,$N60,'[1]Címrend'!V:V)))</f>
        <v>0</v>
      </c>
      <c r="U60" s="452">
        <f t="shared" si="3"/>
        <v>0</v>
      </c>
      <c r="V60" s="452">
        <f>IF($N60="","",IF(SUMIF('[1]Címrend'!$Q:$Q,$N60,'[1]Címrend'!X:X)=0,0,SUMIF('[1]Címrend'!$Q:$Q,$N60,'[1]Címrend'!X:X)))</f>
        <v>0</v>
      </c>
      <c r="W60" s="447"/>
      <c r="X60" s="447"/>
      <c r="Y60" s="447"/>
    </row>
    <row r="61" spans="1:25" ht="11.25">
      <c r="A61" s="64"/>
      <c r="B61" s="64"/>
      <c r="C61" s="64"/>
      <c r="D61" s="64"/>
      <c r="E61" s="64"/>
      <c r="F61" s="434" t="s">
        <v>201</v>
      </c>
      <c r="G61" s="64"/>
      <c r="H61" s="64"/>
      <c r="I61" s="64"/>
      <c r="J61" s="64"/>
      <c r="K61" s="64"/>
      <c r="L61" s="64" t="s">
        <v>202</v>
      </c>
      <c r="M61" s="64"/>
      <c r="N61" s="64" t="s">
        <v>794</v>
      </c>
      <c r="O61" s="452">
        <f>IF($N61="","",IF(SUMIF('[1]Címrend'!$Q:$Q,$N61,'[1]Címrend'!S:S)=0,0,SUMIF('[1]Címrend'!$Q:$Q,$N61,'[1]Címrend'!S:S)))</f>
        <v>0</v>
      </c>
      <c r="P61" s="452">
        <f>IF($N61="","",IF(SUMIF('[1]Címrend'!$Q:$Q,$N61,'[1]Címrend'!T:T)=0,0,SUMIF('[1]Címrend'!$Q:$Q,$N61,'[1]Címrend'!T:T)))</f>
        <v>0</v>
      </c>
      <c r="Q61" s="452">
        <f>IF($N61="","",IF(SUMIF('[1]Címrend'!$Q:$Q,$N61,'[1]Címrend'!U:U)=0,0,SUMIF('[1]Címrend'!$Q:$Q,$N61,'[1]Címrend'!U:U)))</f>
        <v>0</v>
      </c>
      <c r="R61" s="556">
        <f t="shared" si="0"/>
        <v>0</v>
      </c>
      <c r="S61" s="449"/>
      <c r="T61" s="452">
        <f>IF($N61="","",IF(SUMIF('[1]Címrend'!$Q:$Q,$N61,'[1]Címrend'!V:V)=0,0,SUMIF('[1]Címrend'!$Q:$Q,$N61,'[1]Címrend'!V:V)))</f>
        <v>0</v>
      </c>
      <c r="U61" s="452">
        <f t="shared" si="3"/>
        <v>0</v>
      </c>
      <c r="V61" s="452">
        <f>IF($N61="","",IF(SUMIF('[1]Címrend'!$Q:$Q,$N61,'[1]Címrend'!X:X)=0,0,SUMIF('[1]Címrend'!$Q:$Q,$N61,'[1]Címrend'!X:X)))</f>
        <v>0</v>
      </c>
      <c r="W61" s="447"/>
      <c r="X61" s="447"/>
      <c r="Y61" s="447"/>
    </row>
    <row r="62" spans="1:25" ht="11.25">
      <c r="A62" s="64"/>
      <c r="B62" s="64"/>
      <c r="C62" s="64"/>
      <c r="D62" s="64"/>
      <c r="E62" s="64"/>
      <c r="F62" s="453" t="s">
        <v>203</v>
      </c>
      <c r="G62" s="64"/>
      <c r="H62" s="64"/>
      <c r="I62" s="64"/>
      <c r="J62" s="64"/>
      <c r="K62" s="64"/>
      <c r="L62" s="64" t="s">
        <v>204</v>
      </c>
      <c r="M62" s="64"/>
      <c r="N62" s="64" t="s">
        <v>795</v>
      </c>
      <c r="O62" s="452">
        <f>IF($N62="","",IF(SUMIF('[1]Címrend'!$Q:$Q,$N62,'[1]Címrend'!S:S)=0,0,SUMIF('[1]Címrend'!$Q:$Q,$N62,'[1]Címrend'!S:S)))</f>
        <v>350000</v>
      </c>
      <c r="P62" s="452">
        <f>IF($N62="","",IF(SUMIF('[1]Címrend'!$Q:$Q,$N62,'[1]Címrend'!T:T)=0,0,SUMIF('[1]Címrend'!$Q:$Q,$N62,'[1]Címrend'!T:T)))</f>
        <v>36000</v>
      </c>
      <c r="Q62" s="452">
        <v>6000</v>
      </c>
      <c r="R62" s="556">
        <f t="shared" si="0"/>
        <v>0.16666666666666666</v>
      </c>
      <c r="S62" s="449"/>
      <c r="T62" s="452">
        <v>0</v>
      </c>
      <c r="U62" s="452">
        <f t="shared" si="3"/>
        <v>6000</v>
      </c>
      <c r="V62" s="452">
        <f>IF($N62="","",IF(SUMIF('[1]Címrend'!$Q:$Q,$N62,'[1]Címrend'!X:X)=0,0,SUMIF('[1]Címrend'!$Q:$Q,$N62,'[1]Címrend'!X:X)))</f>
        <v>0</v>
      </c>
      <c r="W62" s="447"/>
      <c r="X62" s="447"/>
      <c r="Y62" s="447"/>
    </row>
    <row r="63" spans="1:25" ht="11.25">
      <c r="A63" s="64"/>
      <c r="B63" s="64"/>
      <c r="C63" s="64"/>
      <c r="D63" s="64"/>
      <c r="E63" s="64"/>
      <c r="F63" s="453" t="s">
        <v>205</v>
      </c>
      <c r="G63" s="64"/>
      <c r="H63" s="64"/>
      <c r="I63" s="64"/>
      <c r="J63" s="64"/>
      <c r="K63" s="64"/>
      <c r="L63" s="64" t="s">
        <v>206</v>
      </c>
      <c r="M63" s="64"/>
      <c r="N63" s="64" t="s">
        <v>796</v>
      </c>
      <c r="O63" s="452">
        <f>IF($N63="","",IF(SUMIF('[1]Címrend'!$Q:$Q,$N63,'[1]Címrend'!S:S)=0,0,SUMIF('[1]Címrend'!$Q:$Q,$N63,'[1]Címrend'!S:S)))</f>
        <v>0</v>
      </c>
      <c r="P63" s="452">
        <f>IF($N63="","",IF(SUMIF('[1]Címrend'!$Q:$Q,$N63,'[1]Címrend'!T:T)=0,0,SUMIF('[1]Címrend'!$Q:$Q,$N63,'[1]Címrend'!T:T)))</f>
        <v>0</v>
      </c>
      <c r="Q63" s="452">
        <f>IF($N63="","",IF(SUMIF('[1]Címrend'!$Q:$Q,$N63,'[1]Címrend'!U:U)=0,0,SUMIF('[1]Címrend'!$Q:$Q,$N63,'[1]Címrend'!U:U)))</f>
        <v>0</v>
      </c>
      <c r="R63" s="556">
        <f t="shared" si="0"/>
        <v>0</v>
      </c>
      <c r="S63" s="449"/>
      <c r="T63" s="452">
        <f>IF($N63="","",IF(SUMIF('[1]Címrend'!$Q:$Q,$N63,'[1]Címrend'!V:V)=0,0,SUMIF('[1]Címrend'!$Q:$Q,$N63,'[1]Címrend'!V:V)))</f>
        <v>0</v>
      </c>
      <c r="U63" s="452">
        <f t="shared" si="3"/>
        <v>0</v>
      </c>
      <c r="V63" s="452">
        <f>IF($N63="","",IF(SUMIF('[1]Címrend'!$Q:$Q,$N63,'[1]Címrend'!X:X)=0,0,SUMIF('[1]Címrend'!$Q:$Q,$N63,'[1]Címrend'!X:X)))</f>
        <v>0</v>
      </c>
      <c r="W63" s="447"/>
      <c r="X63" s="447"/>
      <c r="Y63" s="447"/>
    </row>
    <row r="64" spans="1:25" ht="11.25">
      <c r="A64" s="64"/>
      <c r="B64" s="64"/>
      <c r="C64" s="64"/>
      <c r="D64" s="64"/>
      <c r="E64" s="64"/>
      <c r="F64" s="460" t="s">
        <v>430</v>
      </c>
      <c r="K64" s="64"/>
      <c r="L64" s="64" t="s">
        <v>433</v>
      </c>
      <c r="M64" s="64"/>
      <c r="N64" s="64" t="s">
        <v>797</v>
      </c>
      <c r="O64" s="452">
        <f>IF($N64="","",IF(SUMIF('[1]Címrend'!$Q:$Q,$N64,'[1]Címrend'!S:S)=0,0,SUMIF('[1]Címrend'!$Q:$Q,$N64,'[1]Címrend'!S:S)))</f>
        <v>0</v>
      </c>
      <c r="P64" s="452">
        <f>IF($N64="","",IF(SUMIF('[1]Címrend'!$Q:$Q,$N64,'[1]Címrend'!T:T)=0,0,SUMIF('[1]Címrend'!$Q:$Q,$N64,'[1]Címrend'!T:T)))</f>
        <v>0</v>
      </c>
      <c r="Q64" s="452">
        <f>IF($N64="","",IF(SUMIF('[1]Címrend'!$Q:$Q,$N64,'[1]Címrend'!U:U)=0,0,SUMIF('[1]Címrend'!$Q:$Q,$N64,'[1]Címrend'!U:U)))</f>
        <v>0</v>
      </c>
      <c r="R64" s="556">
        <f t="shared" si="0"/>
        <v>0</v>
      </c>
      <c r="S64" s="449"/>
      <c r="T64" s="452">
        <f>IF($N64="","",IF(SUMIF('[1]Címrend'!$Q:$Q,$N64,'[1]Címrend'!V:V)=0,0,SUMIF('[1]Címrend'!$Q:$Q,$N64,'[1]Címrend'!V:V)))</f>
        <v>0</v>
      </c>
      <c r="U64" s="452">
        <f t="shared" si="3"/>
        <v>0</v>
      </c>
      <c r="V64" s="452">
        <f>IF($N64="","",IF(SUMIF('[1]Címrend'!$Q:$Q,$N64,'[1]Címrend'!X:X)=0,0,SUMIF('[1]Címrend'!$Q:$Q,$N64,'[1]Címrend'!X:X)))</f>
        <v>0</v>
      </c>
      <c r="W64" s="447"/>
      <c r="X64" s="447"/>
      <c r="Y64" s="447"/>
    </row>
    <row r="65" spans="1:25" ht="11.25">
      <c r="A65" s="64"/>
      <c r="B65" s="64"/>
      <c r="C65" s="64"/>
      <c r="D65" s="64"/>
      <c r="E65" s="64"/>
      <c r="F65" s="460" t="s">
        <v>440</v>
      </c>
      <c r="K65" s="64"/>
      <c r="L65" s="64" t="s">
        <v>442</v>
      </c>
      <c r="M65" s="64"/>
      <c r="N65" s="64" t="s">
        <v>798</v>
      </c>
      <c r="O65" s="452">
        <f>IF($N65="","",IF(SUMIF('[1]Címrend'!$Q:$Q,$N65,'[1]Címrend'!S:S)=0,0,SUMIF('[1]Címrend'!$Q:$Q,$N65,'[1]Címrend'!S:S)))</f>
        <v>0</v>
      </c>
      <c r="P65" s="452">
        <f>IF($N65="","",IF(SUMIF('[1]Címrend'!$Q:$Q,$N65,'[1]Címrend'!T:T)=0,0,SUMIF('[1]Címrend'!$Q:$Q,$N65,'[1]Címrend'!T:T)))</f>
        <v>1319816</v>
      </c>
      <c r="Q65" s="452">
        <v>1319816</v>
      </c>
      <c r="R65" s="556">
        <f t="shared" si="0"/>
        <v>1</v>
      </c>
      <c r="S65" s="449"/>
      <c r="T65" s="452">
        <v>0</v>
      </c>
      <c r="U65" s="452">
        <f t="shared" si="3"/>
        <v>1319816</v>
      </c>
      <c r="V65" s="452">
        <f>IF($N65="","",IF(SUMIF('[1]Címrend'!$Q:$Q,$N65,'[1]Címrend'!X:X)=0,0,SUMIF('[1]Címrend'!$Q:$Q,$N65,'[1]Címrend'!X:X)))</f>
        <v>0</v>
      </c>
      <c r="W65" s="447"/>
      <c r="X65" s="447"/>
      <c r="Y65" s="447"/>
    </row>
    <row r="66" spans="1:25" ht="11.25">
      <c r="A66" s="64"/>
      <c r="B66" s="64"/>
      <c r="C66" s="64"/>
      <c r="D66" s="64"/>
      <c r="E66" s="64"/>
      <c r="F66" s="460" t="s">
        <v>441</v>
      </c>
      <c r="K66" s="64"/>
      <c r="L66" s="64" t="s">
        <v>443</v>
      </c>
      <c r="M66" s="64"/>
      <c r="N66" s="64" t="s">
        <v>799</v>
      </c>
      <c r="O66" s="452">
        <f>IF($N66="","",IF(SUMIF('[1]Címrend'!$Q:$Q,$N66,'[1]Címrend'!S:S)=0,0,SUMIF('[1]Címrend'!$Q:$Q,$N66,'[1]Címrend'!S:S)))</f>
        <v>0</v>
      </c>
      <c r="P66" s="452">
        <f>IF($N66="","",IF(SUMIF('[1]Címrend'!$Q:$Q,$N66,'[1]Címrend'!T:T)=0,0,SUMIF('[1]Címrend'!$Q:$Q,$N66,'[1]Címrend'!T:T)))</f>
        <v>1225459</v>
      </c>
      <c r="Q66" s="452">
        <v>1225459</v>
      </c>
      <c r="R66" s="556">
        <f t="shared" si="0"/>
        <v>1</v>
      </c>
      <c r="S66" s="449"/>
      <c r="T66" s="452">
        <v>0</v>
      </c>
      <c r="U66" s="452">
        <f t="shared" si="3"/>
        <v>1225459</v>
      </c>
      <c r="V66" s="452">
        <f>IF($N66="","",IF(SUMIF('[1]Címrend'!$Q:$Q,$N66,'[1]Címrend'!X:X)=0,0,SUMIF('[1]Címrend'!$Q:$Q,$N66,'[1]Címrend'!X:X)))</f>
        <v>0</v>
      </c>
      <c r="W66" s="447"/>
      <c r="X66" s="447"/>
      <c r="Y66" s="447"/>
    </row>
    <row r="67" spans="1:25" ht="11.25">
      <c r="A67" s="64"/>
      <c r="B67" s="64"/>
      <c r="C67" s="64"/>
      <c r="D67" s="64"/>
      <c r="E67" s="64"/>
      <c r="F67" s="461" t="s">
        <v>207</v>
      </c>
      <c r="G67" s="461"/>
      <c r="H67" s="461"/>
      <c r="I67" s="461"/>
      <c r="J67" s="461"/>
      <c r="K67" s="457"/>
      <c r="L67" s="457" t="s">
        <v>208</v>
      </c>
      <c r="M67" s="462" t="s">
        <v>209</v>
      </c>
      <c r="N67" s="461"/>
      <c r="O67" s="458">
        <f>SUM(O58,O59,O60,O61,O62,O63,O64,O65,O66)</f>
        <v>7850000</v>
      </c>
      <c r="P67" s="458">
        <f>SUM(P58,P59,P60,P61,P62,P63,P64,P65,P66)</f>
        <v>10898275</v>
      </c>
      <c r="Q67" s="458">
        <f>SUM(Q58,Q59,Q60,Q61,Q62,Q63,Q64,Q65,Q66)</f>
        <v>10870706</v>
      </c>
      <c r="R67" s="564">
        <f t="shared" si="0"/>
        <v>0.9974703336078417</v>
      </c>
      <c r="S67" s="449"/>
      <c r="T67" s="458">
        <f>SUM(T58,T59,T60,T61,T62,T63,T64,T65,T66)</f>
        <v>0</v>
      </c>
      <c r="U67" s="458">
        <f>SUM(U58,U59,U60,U61,U62,U63,U64,U65,U66)</f>
        <v>10870706</v>
      </c>
      <c r="V67" s="458">
        <f>SUM(V58,V59,V60,V61,V62,V63,V64,V65,V66)</f>
        <v>0</v>
      </c>
      <c r="W67" s="447"/>
      <c r="X67" s="447"/>
      <c r="Y67" s="447"/>
    </row>
    <row r="68" spans="1:25" s="19" customFormat="1" ht="11.25">
      <c r="A68" s="20"/>
      <c r="B68" s="20"/>
      <c r="C68" s="454"/>
      <c r="D68" s="20"/>
      <c r="E68" s="20" t="s">
        <v>23</v>
      </c>
      <c r="F68" s="20"/>
      <c r="G68" s="20"/>
      <c r="H68" s="20"/>
      <c r="I68" s="20"/>
      <c r="J68" s="20"/>
      <c r="K68" s="20" t="s">
        <v>210</v>
      </c>
      <c r="L68" s="20"/>
      <c r="M68" s="20" t="s">
        <v>159</v>
      </c>
      <c r="N68" s="20"/>
      <c r="O68" s="22">
        <f>SUM(O67,O56,O43,O38,O37,O36)</f>
        <v>302490000</v>
      </c>
      <c r="P68" s="22">
        <f>SUM(P67,P56,P43,P38,P37,P36)</f>
        <v>370734608</v>
      </c>
      <c r="Q68" s="22">
        <f>SUM(Q67,Q56,Q43,Q38,Q37,Q36)</f>
        <v>370707039</v>
      </c>
      <c r="R68" s="560">
        <f t="shared" si="0"/>
        <v>0.9999256368318331</v>
      </c>
      <c r="S68" s="35"/>
      <c r="T68" s="22">
        <f>SUM(T67,T56,T43,T38,T37,T36)</f>
        <v>0</v>
      </c>
      <c r="U68" s="22">
        <f>SUM(U67,U56,U43,U38,U37,U36)</f>
        <v>370707039</v>
      </c>
      <c r="V68" s="22">
        <f>SUM(V67,V56,V43,V38,V37,V36)</f>
        <v>0</v>
      </c>
      <c r="W68" s="34"/>
      <c r="X68" s="34"/>
      <c r="Y68" s="15"/>
    </row>
    <row r="69" spans="1:25" s="23" customFormat="1" ht="11.25">
      <c r="A69" s="20"/>
      <c r="B69" s="20"/>
      <c r="C69" s="20"/>
      <c r="D69" s="20"/>
      <c r="E69" s="20" t="s">
        <v>26</v>
      </c>
      <c r="F69" s="20"/>
      <c r="G69" s="20"/>
      <c r="H69" s="20"/>
      <c r="I69" s="20"/>
      <c r="J69" s="20"/>
      <c r="K69" s="20" t="s">
        <v>213</v>
      </c>
      <c r="L69" s="20"/>
      <c r="M69" s="20" t="s">
        <v>212</v>
      </c>
      <c r="N69" s="454" t="s">
        <v>212</v>
      </c>
      <c r="O69" s="468">
        <f>IF($N69="","",IF(SUMIF('[1]Címrend'!$Q:$Q,$N69,'[1]Címrend'!S:S)=0,0,SUMIF('[1]Címrend'!$Q:$Q,$N69,'[1]Címrend'!S:S)))</f>
        <v>418644707</v>
      </c>
      <c r="P69" s="468">
        <f>IF($N69="","",IF(SUMIF('[1]Címrend'!$Q:$Q,$N69,'[1]Címrend'!T:T)=0,0,SUMIF('[1]Címrend'!$Q:$Q,$N69,'[1]Címrend'!T:T)))</f>
        <v>471113580</v>
      </c>
      <c r="Q69" s="468">
        <v>387389905</v>
      </c>
      <c r="R69" s="569">
        <f t="shared" si="0"/>
        <v>0.8222855834467773</v>
      </c>
      <c r="S69" s="35"/>
      <c r="T69" s="468">
        <v>0</v>
      </c>
      <c r="U69" s="468">
        <f>Q69-V69</f>
        <v>72404289</v>
      </c>
      <c r="V69" s="468">
        <v>314985616</v>
      </c>
      <c r="W69" s="15"/>
      <c r="X69" s="15"/>
      <c r="Y69" s="15"/>
    </row>
    <row r="70" spans="1:25" ht="11.25">
      <c r="A70" s="37"/>
      <c r="B70" s="37"/>
      <c r="C70" s="457"/>
      <c r="D70" s="37"/>
      <c r="E70" s="64" t="s">
        <v>30</v>
      </c>
      <c r="F70" s="64"/>
      <c r="G70" s="64"/>
      <c r="H70" s="64"/>
      <c r="I70" s="64"/>
      <c r="J70" s="64"/>
      <c r="K70" s="64" t="s">
        <v>214</v>
      </c>
      <c r="L70" s="64"/>
      <c r="M70" s="64"/>
      <c r="N70" s="64"/>
      <c r="O70" s="452"/>
      <c r="P70" s="452"/>
      <c r="Q70" s="452"/>
      <c r="R70" s="556">
        <f t="shared" si="0"/>
      </c>
      <c r="S70" s="449"/>
      <c r="T70" s="452"/>
      <c r="U70" s="452"/>
      <c r="V70" s="452"/>
      <c r="W70" s="447"/>
      <c r="X70" s="447"/>
      <c r="Y70" s="447"/>
    </row>
    <row r="71" spans="6:25" s="64" customFormat="1" ht="11.25">
      <c r="F71" s="454" t="s">
        <v>19</v>
      </c>
      <c r="G71" s="454"/>
      <c r="H71" s="454"/>
      <c r="I71" s="454"/>
      <c r="J71" s="454"/>
      <c r="K71" s="454"/>
      <c r="L71" s="454" t="s">
        <v>216</v>
      </c>
      <c r="M71" s="20" t="s">
        <v>217</v>
      </c>
      <c r="N71" s="454" t="s">
        <v>217</v>
      </c>
      <c r="O71" s="455">
        <f>IF($N71="","",IF(SUMIF('[1]Címrend'!$Q:$Q,$N71,'[1]Címrend'!S:S)=0,0,SUMIF('[1]Címrend'!$Q:$Q,$N71,'[1]Címrend'!S:S)))</f>
        <v>0</v>
      </c>
      <c r="P71" s="455">
        <f>IF($N71="","",IF(SUMIF('[1]Címrend'!$Q:$Q,$N71,'[1]Címrend'!T:T)=0,0,SUMIF('[1]Címrend'!$Q:$Q,$N71,'[1]Címrend'!T:T)))</f>
        <v>0</v>
      </c>
      <c r="Q71" s="455">
        <f>IF($N71="","",IF(SUMIF('[1]Címrend'!$Q:$Q,$N71,'[1]Címrend'!U:U)=0,0,SUMIF('[1]Címrend'!$Q:$Q,$N71,'[1]Címrend'!U:U)))</f>
        <v>0</v>
      </c>
      <c r="R71" s="561">
        <f t="shared" si="0"/>
        <v>0</v>
      </c>
      <c r="S71" s="449"/>
      <c r="T71" s="455">
        <f>IF($N71="","",IF(SUMIF('[1]Címrend'!$Q:$Q,$N71,'[1]Címrend'!V:V)=0,0,SUMIF('[1]Címrend'!$Q:$Q,$N71,'[1]Címrend'!V:V)))</f>
        <v>0</v>
      </c>
      <c r="U71" s="455">
        <f>IF($N71="","",IF(SUMIF('[1]Címrend'!$Q:$Q,$N71,'[1]Címrend'!W:W)=0,0,SUMIF('[1]Címrend'!$Q:$Q,$N71,'[1]Címrend'!W:W)))</f>
        <v>0</v>
      </c>
      <c r="V71" s="455">
        <f>IF($N71="","",IF(SUMIF('[1]Címrend'!$Q:$Q,$N71,'[1]Címrend'!X:X)=0,0,SUMIF('[1]Címrend'!$Q:$Q,$N71,'[1]Címrend'!X:X)))</f>
        <v>0</v>
      </c>
      <c r="W71" s="452"/>
      <c r="X71" s="452"/>
      <c r="Y71" s="452"/>
    </row>
    <row r="72" spans="6:25" s="64" customFormat="1" ht="11.25">
      <c r="F72" s="454" t="s">
        <v>23</v>
      </c>
      <c r="G72" s="454"/>
      <c r="H72" s="454"/>
      <c r="I72" s="454"/>
      <c r="J72" s="454"/>
      <c r="K72" s="454"/>
      <c r="L72" s="454" t="s">
        <v>333</v>
      </c>
      <c r="M72" s="20" t="s">
        <v>223</v>
      </c>
      <c r="N72" s="454" t="s">
        <v>223</v>
      </c>
      <c r="O72" s="469">
        <f>IF($N72="","",IF(SUMIF('[1]Címrend'!$Q:$Q,$N72,'[1]Címrend'!S:S)=0,0,SUMIF('[1]Címrend'!$Q:$Q,$N72,'[1]Címrend'!S:S)))</f>
        <v>0</v>
      </c>
      <c r="P72" s="469">
        <f>IF($N72="","",IF(SUMIF('[1]Címrend'!$Q:$Q,$N72,'[1]Címrend'!T:T)=0,0,SUMIF('[1]Címrend'!$Q:$Q,$N72,'[1]Címrend'!T:T)))</f>
        <v>0</v>
      </c>
      <c r="Q72" s="469">
        <f>IF($N72="","",IF(SUMIF('[1]Címrend'!$Q:$Q,$N72,'[1]Címrend'!U:U)=0,0,SUMIF('[1]Címrend'!$Q:$Q,$N72,'[1]Címrend'!U:U)))</f>
        <v>0</v>
      </c>
      <c r="R72" s="570">
        <f t="shared" si="0"/>
        <v>0</v>
      </c>
      <c r="S72" s="449"/>
      <c r="T72" s="469">
        <f>IF($N72="","",IF(SUMIF('[1]Címrend'!$Q:$Q,$N72,'[1]Címrend'!V:V)=0,0,SUMIF('[1]Címrend'!$Q:$Q,$N72,'[1]Címrend'!V:V)))</f>
        <v>0</v>
      </c>
      <c r="U72" s="469">
        <f>IF($N72="","",IF(SUMIF('[1]Címrend'!$Q:$Q,$N72,'[1]Címrend'!W:W)=0,0,SUMIF('[1]Címrend'!$Q:$Q,$N72,'[1]Címrend'!W:W)))</f>
        <v>0</v>
      </c>
      <c r="V72" s="469">
        <f>IF($N72="","",IF(SUMIF('[1]Címrend'!$Q:$Q,$N72,'[1]Címrend'!X:X)=0,0,SUMIF('[1]Címrend'!$Q:$Q,$N72,'[1]Címrend'!X:X)))</f>
        <v>0</v>
      </c>
      <c r="W72" s="452"/>
      <c r="X72" s="452"/>
      <c r="Y72" s="452"/>
    </row>
    <row r="73" spans="6:25" s="64" customFormat="1" ht="11.25">
      <c r="F73" s="454" t="s">
        <v>26</v>
      </c>
      <c r="G73" s="454"/>
      <c r="H73" s="454"/>
      <c r="I73" s="454"/>
      <c r="J73" s="454"/>
      <c r="K73" s="454"/>
      <c r="L73" s="454" t="s">
        <v>334</v>
      </c>
      <c r="M73" s="20" t="s">
        <v>231</v>
      </c>
      <c r="N73" s="454" t="s">
        <v>231</v>
      </c>
      <c r="O73" s="469">
        <f>IF($N73="","",IF(SUMIF('[1]Címrend'!$Q:$Q,$N73,'[1]Címrend'!S:S)=0,0,SUMIF('[1]Címrend'!$Q:$Q,$N73,'[1]Címrend'!S:S)))</f>
        <v>0</v>
      </c>
      <c r="P73" s="469">
        <f>IF($N73="","",IF(SUMIF('[1]Címrend'!$Q:$Q,$N73,'[1]Címrend'!T:T)=0,0,SUMIF('[1]Címrend'!$Q:$Q,$N73,'[1]Címrend'!T:T)))</f>
        <v>0</v>
      </c>
      <c r="Q73" s="469">
        <f>IF($N73="","",IF(SUMIF('[1]Címrend'!$Q:$Q,$N73,'[1]Címrend'!U:U)=0,0,SUMIF('[1]Címrend'!$Q:$Q,$N73,'[1]Címrend'!U:U)))</f>
        <v>0</v>
      </c>
      <c r="R73" s="570">
        <f t="shared" si="0"/>
        <v>0</v>
      </c>
      <c r="S73" s="449"/>
      <c r="T73" s="469">
        <f>IF($N73="","",IF(SUMIF('[1]Címrend'!$Q:$Q,$N73,'[1]Címrend'!V:V)=0,0,SUMIF('[1]Címrend'!$Q:$Q,$N73,'[1]Címrend'!V:V)))</f>
        <v>0</v>
      </c>
      <c r="U73" s="469">
        <f>IF($N73="","",IF(SUMIF('[1]Címrend'!$Q:$Q,$N73,'[1]Címrend'!W:W)=0,0,SUMIF('[1]Címrend'!$Q:$Q,$N73,'[1]Címrend'!W:W)))</f>
        <v>0</v>
      </c>
      <c r="V73" s="469">
        <f>IF($N73="","",IF(SUMIF('[1]Címrend'!$Q:$Q,$N73,'[1]Címrend'!X:X)=0,0,SUMIF('[1]Címrend'!$Q:$Q,$N73,'[1]Címrend'!X:X)))</f>
        <v>0</v>
      </c>
      <c r="W73" s="452"/>
      <c r="X73" s="452"/>
      <c r="Y73" s="452"/>
    </row>
    <row r="74" spans="1:25" ht="11.25">
      <c r="A74" s="64"/>
      <c r="B74" s="64"/>
      <c r="C74" s="64"/>
      <c r="D74" s="64"/>
      <c r="E74" s="64"/>
      <c r="F74" s="64" t="s">
        <v>30</v>
      </c>
      <c r="G74" s="64"/>
      <c r="H74" s="64"/>
      <c r="I74" s="64"/>
      <c r="J74" s="64"/>
      <c r="K74" s="64"/>
      <c r="L74" s="448" t="s">
        <v>218</v>
      </c>
      <c r="M74" s="19"/>
      <c r="N74" s="64"/>
      <c r="O74" s="452"/>
      <c r="P74" s="452"/>
      <c r="Q74" s="452">
        <f>SUM(O74:P74)</f>
        <v>0</v>
      </c>
      <c r="R74" s="556">
        <f t="shared" si="0"/>
        <v>0</v>
      </c>
      <c r="S74" s="449"/>
      <c r="T74" s="452"/>
      <c r="U74" s="452"/>
      <c r="V74" s="452"/>
      <c r="W74" s="447"/>
      <c r="X74" s="447"/>
      <c r="Y74" s="447"/>
    </row>
    <row r="75" spans="1:25" ht="11.25">
      <c r="A75" s="64"/>
      <c r="B75" s="64"/>
      <c r="C75" s="64"/>
      <c r="D75" s="64"/>
      <c r="E75" s="64"/>
      <c r="F75" s="65" t="s">
        <v>167</v>
      </c>
      <c r="G75" s="64"/>
      <c r="J75" s="64"/>
      <c r="K75" s="64"/>
      <c r="L75" s="64" t="s">
        <v>219</v>
      </c>
      <c r="M75" s="19"/>
      <c r="N75" s="64" t="s">
        <v>800</v>
      </c>
      <c r="O75" s="452">
        <f>IF($N75="","",IF(SUMIF('[1]Címrend'!$Q:$Q,$N75,'[1]Címrend'!S:S)=0,0,SUMIF('[1]Címrend'!$Q:$Q,$N75,'[1]Címrend'!S:S)))</f>
        <v>0</v>
      </c>
      <c r="P75" s="452">
        <f>IF($N75="","",IF(SUMIF('[1]Címrend'!$Q:$Q,$N75,'[1]Címrend'!T:T)=0,0,SUMIF('[1]Címrend'!$Q:$Q,$N75,'[1]Címrend'!T:T)))</f>
        <v>0</v>
      </c>
      <c r="Q75" s="452">
        <f>IF($N75="","",IF(SUMIF('[1]Címrend'!$Q:$Q,$N75,'[1]Címrend'!U:U)=0,0,SUMIF('[1]Címrend'!$Q:$Q,$N75,'[1]Címrend'!U:U)))</f>
        <v>0</v>
      </c>
      <c r="R75" s="556">
        <f aca="true" t="shared" si="4" ref="R75:R110">IF(Q75="","",IF(Q75=0,0,Q75/P75))</f>
        <v>0</v>
      </c>
      <c r="S75" s="449"/>
      <c r="T75" s="452">
        <f>IF($N75="","",IF(SUMIF('[1]Címrend'!$Q:$Q,$N75,'[1]Címrend'!V:V)=0,0,SUMIF('[1]Címrend'!$Q:$Q,$N75,'[1]Címrend'!V:V)))</f>
        <v>0</v>
      </c>
      <c r="U75" s="452">
        <f>IF($N75="","",IF(SUMIF('[1]Címrend'!$Q:$Q,$N75,'[1]Címrend'!W:W)=0,0,SUMIF('[1]Címrend'!$Q:$Q,$N75,'[1]Címrend'!W:W)))</f>
        <v>0</v>
      </c>
      <c r="V75" s="452">
        <f>IF($N75="","",IF(SUMIF('[1]Címrend'!$Q:$Q,$N75,'[1]Címrend'!X:X)=0,0,SUMIF('[1]Címrend'!$Q:$Q,$N75,'[1]Címrend'!X:X)))</f>
        <v>0</v>
      </c>
      <c r="W75" s="447"/>
      <c r="X75" s="447"/>
      <c r="Y75" s="447"/>
    </row>
    <row r="76" spans="1:25" ht="11.25">
      <c r="A76" s="64"/>
      <c r="B76" s="64"/>
      <c r="C76" s="64"/>
      <c r="D76" s="64"/>
      <c r="E76" s="64"/>
      <c r="F76" s="65" t="s">
        <v>169</v>
      </c>
      <c r="G76" s="64"/>
      <c r="J76" s="64"/>
      <c r="K76" s="64"/>
      <c r="L76" s="64" t="s">
        <v>379</v>
      </c>
      <c r="M76" s="19"/>
      <c r="N76" s="64" t="s">
        <v>801</v>
      </c>
      <c r="O76" s="452">
        <f>IF($N76="","",IF(SUMIF('[1]Címrend'!$Q:$Q,$N76,'[1]Címrend'!S:S)=0,0,SUMIF('[1]Címrend'!$Q:$Q,$N76,'[1]Címrend'!S:S)))</f>
        <v>0</v>
      </c>
      <c r="P76" s="452">
        <f>IF($N76="","",IF(SUMIF('[1]Címrend'!$Q:$Q,$N76,'[1]Címrend'!T:T)=0,0,SUMIF('[1]Címrend'!$Q:$Q,$N76,'[1]Címrend'!T:T)))</f>
        <v>0</v>
      </c>
      <c r="Q76" s="452">
        <f>IF($N76="","",IF(SUMIF('[1]Címrend'!$Q:$Q,$N76,'[1]Címrend'!U:U)=0,0,SUMIF('[1]Címrend'!$Q:$Q,$N76,'[1]Címrend'!U:U)))</f>
        <v>0</v>
      </c>
      <c r="R76" s="556">
        <f t="shared" si="4"/>
        <v>0</v>
      </c>
      <c r="S76" s="449"/>
      <c r="T76" s="452">
        <f>IF($N76="","",IF(SUMIF('[1]Címrend'!$Q:$Q,$N76,'[1]Címrend'!V:V)=0,0,SUMIF('[1]Címrend'!$Q:$Q,$N76,'[1]Címrend'!V:V)))</f>
        <v>0</v>
      </c>
      <c r="U76" s="452">
        <f>IF($N76="","",IF(SUMIF('[1]Címrend'!$Q:$Q,$N76,'[1]Címrend'!W:W)=0,0,SUMIF('[1]Címrend'!$Q:$Q,$N76,'[1]Címrend'!W:W)))</f>
        <v>0</v>
      </c>
      <c r="V76" s="452">
        <f>IF($N76="","",IF(SUMIF('[1]Címrend'!$Q:$Q,$N76,'[1]Címrend'!X:X)=0,0,SUMIF('[1]Címrend'!$Q:$Q,$N76,'[1]Címrend'!X:X)))</f>
        <v>0</v>
      </c>
      <c r="W76" s="447"/>
      <c r="X76" s="447"/>
      <c r="Y76" s="447"/>
    </row>
    <row r="77" spans="1:25" ht="11.25">
      <c r="A77" s="64"/>
      <c r="B77" s="64"/>
      <c r="C77" s="64"/>
      <c r="D77" s="64"/>
      <c r="E77" s="64"/>
      <c r="F77" s="65" t="s">
        <v>170</v>
      </c>
      <c r="G77" s="64"/>
      <c r="J77" s="64"/>
      <c r="K77" s="64"/>
      <c r="L77" s="64" t="s">
        <v>380</v>
      </c>
      <c r="M77" s="19"/>
      <c r="N77" s="64" t="s">
        <v>802</v>
      </c>
      <c r="O77" s="452">
        <f>IF($N77="","",IF(SUMIF('[1]Címrend'!$Q:$Q,$N77,'[1]Címrend'!S:S)=0,0,SUMIF('[1]Címrend'!$Q:$Q,$N77,'[1]Címrend'!S:S)))</f>
        <v>0</v>
      </c>
      <c r="P77" s="452">
        <f>IF($N77="","",IF(SUMIF('[1]Címrend'!$Q:$Q,$N77,'[1]Címrend'!T:T)=0,0,SUMIF('[1]Címrend'!$Q:$Q,$N77,'[1]Címrend'!T:T)))</f>
        <v>0</v>
      </c>
      <c r="Q77" s="452">
        <f>IF($N77="","",IF(SUMIF('[1]Címrend'!$Q:$Q,$N77,'[1]Címrend'!U:U)=0,0,SUMIF('[1]Címrend'!$Q:$Q,$N77,'[1]Címrend'!U:U)))</f>
        <v>0</v>
      </c>
      <c r="R77" s="556">
        <f t="shared" si="4"/>
        <v>0</v>
      </c>
      <c r="S77" s="449"/>
      <c r="T77" s="452">
        <f>IF($N77="","",IF(SUMIF('[1]Címrend'!$Q:$Q,$N77,'[1]Címrend'!V:V)=0,0,SUMIF('[1]Címrend'!$Q:$Q,$N77,'[1]Címrend'!V:V)))</f>
        <v>0</v>
      </c>
      <c r="U77" s="452">
        <f>IF($N77="","",IF(SUMIF('[1]Címrend'!$Q:$Q,$N77,'[1]Címrend'!W:W)=0,0,SUMIF('[1]Címrend'!$Q:$Q,$N77,'[1]Címrend'!W:W)))</f>
        <v>0</v>
      </c>
      <c r="V77" s="452">
        <f>IF($N77="","",IF(SUMIF('[1]Címrend'!$Q:$Q,$N77,'[1]Címrend'!X:X)=0,0,SUMIF('[1]Címrend'!$Q:$Q,$N77,'[1]Címrend'!X:X)))</f>
        <v>0</v>
      </c>
      <c r="W77" s="447"/>
      <c r="X77" s="447"/>
      <c r="Y77" s="447"/>
    </row>
    <row r="78" spans="1:25" ht="11.25">
      <c r="A78" s="64"/>
      <c r="B78" s="64"/>
      <c r="C78" s="64"/>
      <c r="D78" s="64"/>
      <c r="E78" s="64"/>
      <c r="F78" s="65" t="s">
        <v>172</v>
      </c>
      <c r="G78" s="64"/>
      <c r="J78" s="64"/>
      <c r="K78" s="64"/>
      <c r="L78" s="64" t="s">
        <v>381</v>
      </c>
      <c r="M78" s="19"/>
      <c r="N78" s="64" t="s">
        <v>803</v>
      </c>
      <c r="O78" s="452">
        <f>IF($N78="","",IF(SUMIF('[1]Címrend'!$Q:$Q,$N78,'[1]Címrend'!S:S)=0,0,SUMIF('[1]Címrend'!$Q:$Q,$N78,'[1]Címrend'!S:S)))</f>
        <v>0</v>
      </c>
      <c r="P78" s="452">
        <f>IF($N78="","",IF(SUMIF('[1]Címrend'!$Q:$Q,$N78,'[1]Címrend'!T:T)=0,0,SUMIF('[1]Címrend'!$Q:$Q,$N78,'[1]Címrend'!T:T)))</f>
        <v>0</v>
      </c>
      <c r="Q78" s="452">
        <f>IF($N78="","",IF(SUMIF('[1]Címrend'!$Q:$Q,$N78,'[1]Címrend'!U:U)=0,0,SUMIF('[1]Címrend'!$Q:$Q,$N78,'[1]Címrend'!U:U)))</f>
        <v>0</v>
      </c>
      <c r="R78" s="556">
        <f t="shared" si="4"/>
        <v>0</v>
      </c>
      <c r="S78" s="449"/>
      <c r="T78" s="452">
        <f>IF($N78="","",IF(SUMIF('[1]Címrend'!$Q:$Q,$N78,'[1]Címrend'!V:V)=0,0,SUMIF('[1]Címrend'!$Q:$Q,$N78,'[1]Címrend'!V:V)))</f>
        <v>0</v>
      </c>
      <c r="U78" s="452">
        <f>IF($N78="","",IF(SUMIF('[1]Címrend'!$Q:$Q,$N78,'[1]Címrend'!W:W)=0,0,SUMIF('[1]Címrend'!$Q:$Q,$N78,'[1]Címrend'!W:W)))</f>
        <v>0</v>
      </c>
      <c r="V78" s="452">
        <f>IF($N78="","",IF(SUMIF('[1]Címrend'!$Q:$Q,$N78,'[1]Címrend'!X:X)=0,0,SUMIF('[1]Címrend'!$Q:$Q,$N78,'[1]Címrend'!X:X)))</f>
        <v>0</v>
      </c>
      <c r="W78" s="447"/>
      <c r="X78" s="447"/>
      <c r="Y78" s="447"/>
    </row>
    <row r="79" spans="1:25" ht="11.25">
      <c r="A79" s="64"/>
      <c r="B79" s="64"/>
      <c r="C79" s="64"/>
      <c r="D79" s="64"/>
      <c r="E79" s="64"/>
      <c r="F79" s="65" t="s">
        <v>382</v>
      </c>
      <c r="G79" s="64"/>
      <c r="J79" s="64"/>
      <c r="K79" s="64"/>
      <c r="L79" s="64" t="s">
        <v>383</v>
      </c>
      <c r="M79" s="19"/>
      <c r="N79" s="64" t="s">
        <v>804</v>
      </c>
      <c r="O79" s="452">
        <f>IF($N79="","",IF(SUMIF('[1]Címrend'!$Q:$Q,$N79,'[1]Címrend'!S:S)=0,0,SUMIF('[1]Címrend'!$Q:$Q,$N79,'[1]Címrend'!S:S)))</f>
        <v>0</v>
      </c>
      <c r="P79" s="452">
        <f>IF($N79="","",IF(SUMIF('[1]Címrend'!$Q:$Q,$N79,'[1]Címrend'!T:T)=0,0,SUMIF('[1]Címrend'!$Q:$Q,$N79,'[1]Címrend'!T:T)))</f>
        <v>0</v>
      </c>
      <c r="Q79" s="452">
        <f>IF($N79="","",IF(SUMIF('[1]Címrend'!$Q:$Q,$N79,'[1]Címrend'!U:U)=0,0,SUMIF('[1]Címrend'!$Q:$Q,$N79,'[1]Címrend'!U:U)))</f>
        <v>0</v>
      </c>
      <c r="R79" s="556">
        <f t="shared" si="4"/>
        <v>0</v>
      </c>
      <c r="S79" s="449"/>
      <c r="T79" s="452">
        <f>IF($N79="","",IF(SUMIF('[1]Címrend'!$Q:$Q,$N79,'[1]Címrend'!V:V)=0,0,SUMIF('[1]Címrend'!$Q:$Q,$N79,'[1]Címrend'!V:V)))</f>
        <v>0</v>
      </c>
      <c r="U79" s="452">
        <f>IF($N79="","",IF(SUMIF('[1]Címrend'!$Q:$Q,$N79,'[1]Címrend'!W:W)=0,0,SUMIF('[1]Címrend'!$Q:$Q,$N79,'[1]Címrend'!W:W)))</f>
        <v>0</v>
      </c>
      <c r="V79" s="452">
        <f>IF($N79="","",IF(SUMIF('[1]Címrend'!$Q:$Q,$N79,'[1]Címrend'!X:X)=0,0,SUMIF('[1]Címrend'!$Q:$Q,$N79,'[1]Címrend'!X:X)))</f>
        <v>0</v>
      </c>
      <c r="W79" s="447"/>
      <c r="X79" s="447"/>
      <c r="Y79" s="447"/>
    </row>
    <row r="80" spans="1:25" ht="11.25">
      <c r="A80" s="64"/>
      <c r="B80" s="64"/>
      <c r="C80" s="64"/>
      <c r="D80" s="64"/>
      <c r="E80" s="64"/>
      <c r="F80" s="65" t="s">
        <v>384</v>
      </c>
      <c r="G80" s="64"/>
      <c r="J80" s="64"/>
      <c r="K80" s="64"/>
      <c r="L80" s="64" t="s">
        <v>220</v>
      </c>
      <c r="M80" s="19"/>
      <c r="N80" s="64" t="s">
        <v>805</v>
      </c>
      <c r="O80" s="452">
        <f>IF($N80="","",IF(SUMIF('[1]Címrend'!$Q:$Q,$N80,'[1]Címrend'!S:S)=0,0,SUMIF('[1]Címrend'!$Q:$Q,$N80,'[1]Címrend'!S:S)))</f>
        <v>0</v>
      </c>
      <c r="P80" s="452">
        <f>IF($N80="","",IF(SUMIF('[1]Címrend'!$Q:$Q,$N80,'[1]Címrend'!T:T)=0,0,SUMIF('[1]Címrend'!$Q:$Q,$N80,'[1]Címrend'!T:T)))</f>
        <v>0</v>
      </c>
      <c r="Q80" s="452">
        <f>IF($N80="","",IF(SUMIF('[1]Címrend'!$Q:$Q,$N80,'[1]Címrend'!U:U)=0,0,SUMIF('[1]Címrend'!$Q:$Q,$N80,'[1]Címrend'!U:U)))</f>
        <v>0</v>
      </c>
      <c r="R80" s="556">
        <f t="shared" si="4"/>
        <v>0</v>
      </c>
      <c r="S80" s="449"/>
      <c r="T80" s="452">
        <f>IF($N80="","",IF(SUMIF('[1]Címrend'!$Q:$Q,$N80,'[1]Címrend'!V:V)=0,0,SUMIF('[1]Címrend'!$Q:$Q,$N80,'[1]Címrend'!V:V)))</f>
        <v>0</v>
      </c>
      <c r="U80" s="452">
        <f>IF($N80="","",IF(SUMIF('[1]Címrend'!$Q:$Q,$N80,'[1]Címrend'!W:W)=0,0,SUMIF('[1]Címrend'!$Q:$Q,$N80,'[1]Címrend'!W:W)))</f>
        <v>0</v>
      </c>
      <c r="V80" s="452">
        <f>IF($N80="","",IF(SUMIF('[1]Címrend'!$Q:$Q,$N80,'[1]Címrend'!X:X)=0,0,SUMIF('[1]Címrend'!$Q:$Q,$N80,'[1]Címrend'!X:X)))</f>
        <v>0</v>
      </c>
      <c r="W80" s="447"/>
      <c r="X80" s="447"/>
      <c r="Y80" s="447"/>
    </row>
    <row r="81" spans="1:25" ht="11.25">
      <c r="A81" s="64"/>
      <c r="B81" s="64"/>
      <c r="C81" s="64"/>
      <c r="D81" s="64"/>
      <c r="E81" s="64"/>
      <c r="F81" s="65" t="s">
        <v>385</v>
      </c>
      <c r="G81" s="64"/>
      <c r="J81" s="64"/>
      <c r="K81" s="64"/>
      <c r="L81" s="64" t="s">
        <v>386</v>
      </c>
      <c r="M81" s="19"/>
      <c r="N81" s="64" t="s">
        <v>806</v>
      </c>
      <c r="O81" s="452">
        <f>IF($N81="","",IF(SUMIF('[1]Címrend'!$Q:$Q,$N81,'[1]Címrend'!S:S)=0,0,SUMIF('[1]Címrend'!$Q:$Q,$N81,'[1]Címrend'!S:S)))</f>
        <v>0</v>
      </c>
      <c r="P81" s="452">
        <f>IF($N81="","",IF(SUMIF('[1]Címrend'!$Q:$Q,$N81,'[1]Címrend'!T:T)=0,0,SUMIF('[1]Címrend'!$Q:$Q,$N81,'[1]Címrend'!T:T)))</f>
        <v>0</v>
      </c>
      <c r="Q81" s="452">
        <f>IF($N81="","",IF(SUMIF('[1]Címrend'!$Q:$Q,$N81,'[1]Címrend'!U:U)=0,0,SUMIF('[1]Címrend'!$Q:$Q,$N81,'[1]Címrend'!U:U)))</f>
        <v>0</v>
      </c>
      <c r="R81" s="556">
        <f t="shared" si="4"/>
        <v>0</v>
      </c>
      <c r="S81" s="449"/>
      <c r="T81" s="452">
        <f>IF($N81="","",IF(SUMIF('[1]Címrend'!$Q:$Q,$N81,'[1]Címrend'!V:V)=0,0,SUMIF('[1]Címrend'!$Q:$Q,$N81,'[1]Címrend'!V:V)))</f>
        <v>0</v>
      </c>
      <c r="U81" s="452">
        <f>IF($N81="","",IF(SUMIF('[1]Címrend'!$Q:$Q,$N81,'[1]Címrend'!W:W)=0,0,SUMIF('[1]Címrend'!$Q:$Q,$N81,'[1]Címrend'!W:W)))</f>
        <v>0</v>
      </c>
      <c r="V81" s="452">
        <f>IF($N81="","",IF(SUMIF('[1]Címrend'!$Q:$Q,$N81,'[1]Címrend'!X:X)=0,0,SUMIF('[1]Címrend'!$Q:$Q,$N81,'[1]Címrend'!X:X)))</f>
        <v>0</v>
      </c>
      <c r="W81" s="447"/>
      <c r="X81" s="447"/>
      <c r="Y81" s="447"/>
    </row>
    <row r="82" spans="1:25" ht="11.25">
      <c r="A82" s="64"/>
      <c r="B82" s="64"/>
      <c r="C82" s="64"/>
      <c r="D82" s="64"/>
      <c r="E82" s="64"/>
      <c r="F82" s="65" t="s">
        <v>387</v>
      </c>
      <c r="G82" s="64"/>
      <c r="J82" s="64"/>
      <c r="K82" s="64"/>
      <c r="L82" s="64" t="s">
        <v>221</v>
      </c>
      <c r="M82" s="19"/>
      <c r="N82" s="64" t="s">
        <v>807</v>
      </c>
      <c r="O82" s="452">
        <f>IF($N82="","",IF(SUMIF('[1]Címrend'!$Q:$Q,$N82,'[1]Címrend'!S:S)=0,0,SUMIF('[1]Címrend'!$Q:$Q,$N82,'[1]Címrend'!S:S)))</f>
        <v>0</v>
      </c>
      <c r="P82" s="452">
        <f>IF($N82="","",IF(SUMIF('[1]Címrend'!$Q:$Q,$N82,'[1]Címrend'!T:T)=0,0,SUMIF('[1]Címrend'!$Q:$Q,$N82,'[1]Címrend'!T:T)))</f>
        <v>0</v>
      </c>
      <c r="Q82" s="452">
        <f>IF($N82="","",IF(SUMIF('[1]Címrend'!$Q:$Q,$N82,'[1]Címrend'!U:U)=0,0,SUMIF('[1]Címrend'!$Q:$Q,$N82,'[1]Címrend'!U:U)))</f>
        <v>0</v>
      </c>
      <c r="R82" s="556">
        <f t="shared" si="4"/>
        <v>0</v>
      </c>
      <c r="S82" s="449"/>
      <c r="T82" s="452">
        <f>IF($N82="","",IF(SUMIF('[1]Címrend'!$Q:$Q,$N82,'[1]Címrend'!V:V)=0,0,SUMIF('[1]Címrend'!$Q:$Q,$N82,'[1]Címrend'!V:V)))</f>
        <v>0</v>
      </c>
      <c r="U82" s="452">
        <f>IF($N82="","",IF(SUMIF('[1]Címrend'!$Q:$Q,$N82,'[1]Címrend'!W:W)=0,0,SUMIF('[1]Címrend'!$Q:$Q,$N82,'[1]Címrend'!W:W)))</f>
        <v>0</v>
      </c>
      <c r="V82" s="452">
        <f>IF($N82="","",IF(SUMIF('[1]Címrend'!$Q:$Q,$N82,'[1]Címrend'!X:X)=0,0,SUMIF('[1]Címrend'!$Q:$Q,$N82,'[1]Címrend'!X:X)))</f>
        <v>0</v>
      </c>
      <c r="W82" s="447"/>
      <c r="X82" s="447"/>
      <c r="Y82" s="447"/>
    </row>
    <row r="83" spans="1:25" ht="11.25">
      <c r="A83" s="64"/>
      <c r="B83" s="64"/>
      <c r="C83" s="64"/>
      <c r="D83" s="64"/>
      <c r="E83" s="64"/>
      <c r="F83" s="65" t="s">
        <v>439</v>
      </c>
      <c r="G83" s="64"/>
      <c r="J83" s="64"/>
      <c r="K83" s="64"/>
      <c r="L83" s="64" t="s">
        <v>222</v>
      </c>
      <c r="M83" s="19"/>
      <c r="N83" s="64" t="s">
        <v>808</v>
      </c>
      <c r="O83" s="452">
        <f>IF($N83="","",IF(SUMIF('[1]Címrend'!$Q:$Q,$N83,'[1]Címrend'!S:S)=0,0,SUMIF('[1]Címrend'!$Q:$Q,$N83,'[1]Címrend'!S:S)))</f>
        <v>0</v>
      </c>
      <c r="P83" s="452">
        <f>IF($N83="","",IF(SUMIF('[1]Címrend'!$Q:$Q,$N83,'[1]Címrend'!T:T)=0,0,SUMIF('[1]Címrend'!$Q:$Q,$N83,'[1]Címrend'!T:T)))</f>
        <v>0</v>
      </c>
      <c r="Q83" s="452">
        <f>IF($N83="","",IF(SUMIF('[1]Címrend'!$Q:$Q,$N83,'[1]Címrend'!U:U)=0,0,SUMIF('[1]Címrend'!$Q:$Q,$N83,'[1]Címrend'!U:U)))</f>
        <v>0</v>
      </c>
      <c r="R83" s="556">
        <f t="shared" si="4"/>
        <v>0</v>
      </c>
      <c r="S83" s="449"/>
      <c r="T83" s="452">
        <f>IF($N83="","",IF(SUMIF('[1]Címrend'!$Q:$Q,$N83,'[1]Címrend'!V:V)=0,0,SUMIF('[1]Címrend'!$Q:$Q,$N83,'[1]Címrend'!V:V)))</f>
        <v>0</v>
      </c>
      <c r="U83" s="452">
        <f>IF($N83="","",IF(SUMIF('[1]Címrend'!$Q:$Q,$N83,'[1]Címrend'!W:W)=0,0,SUMIF('[1]Címrend'!$Q:$Q,$N83,'[1]Címrend'!W:W)))</f>
        <v>0</v>
      </c>
      <c r="V83" s="452">
        <f>IF($N83="","",IF(SUMIF('[1]Címrend'!$Q:$Q,$N83,'[1]Címrend'!X:X)=0,0,SUMIF('[1]Címrend'!$Q:$Q,$N83,'[1]Címrend'!X:X)))</f>
        <v>0</v>
      </c>
      <c r="W83" s="447"/>
      <c r="X83" s="447"/>
      <c r="Y83" s="447"/>
    </row>
    <row r="84" spans="6:25" s="64" customFormat="1" ht="11.25">
      <c r="F84" s="454" t="s">
        <v>30</v>
      </c>
      <c r="G84" s="454"/>
      <c r="H84" s="454"/>
      <c r="I84" s="454"/>
      <c r="J84" s="454"/>
      <c r="K84" s="454"/>
      <c r="L84" s="454" t="s">
        <v>218</v>
      </c>
      <c r="M84" s="20" t="s">
        <v>428</v>
      </c>
      <c r="N84" s="454"/>
      <c r="O84" s="455">
        <f>SUM(O83,O82,O81,O80,O79,O75,O76,O77,O78)</f>
        <v>0</v>
      </c>
      <c r="P84" s="455">
        <f>SUM(P83,P82,P81,P80,P79,P75,P76,P77,P78)</f>
        <v>0</v>
      </c>
      <c r="Q84" s="455">
        <f>SUM(O84:P84)</f>
        <v>0</v>
      </c>
      <c r="R84" s="561">
        <f t="shared" si="4"/>
        <v>0</v>
      </c>
      <c r="S84" s="449"/>
      <c r="T84" s="455">
        <f>SUM(T83,T82,T81,T80,T79,T75,T76,T77,T78)</f>
        <v>0</v>
      </c>
      <c r="U84" s="455">
        <f>SUM(U83,U82,U81,U80,U79,U75,U76,U77,U78)</f>
        <v>0</v>
      </c>
      <c r="V84" s="455">
        <f>SUM(V83,V82,V81,V80,V79,V75,V76,V77,V78)</f>
        <v>0</v>
      </c>
      <c r="W84" s="452"/>
      <c r="X84" s="452"/>
      <c r="Y84" s="452"/>
    </row>
    <row r="85" spans="1:25" ht="11.25">
      <c r="A85" s="64"/>
      <c r="B85" s="64"/>
      <c r="C85" s="64"/>
      <c r="D85" s="64"/>
      <c r="E85" s="64"/>
      <c r="F85" s="64" t="s">
        <v>33</v>
      </c>
      <c r="G85" s="64"/>
      <c r="H85" s="64"/>
      <c r="I85" s="64"/>
      <c r="J85" s="64"/>
      <c r="K85" s="64"/>
      <c r="L85" s="64" t="s">
        <v>224</v>
      </c>
      <c r="M85" s="19"/>
      <c r="N85" s="64"/>
      <c r="O85" s="452"/>
      <c r="P85" s="452"/>
      <c r="Q85" s="452"/>
      <c r="R85" s="556">
        <f t="shared" si="4"/>
      </c>
      <c r="S85" s="449"/>
      <c r="T85" s="452"/>
      <c r="U85" s="452"/>
      <c r="V85" s="452"/>
      <c r="W85" s="447"/>
      <c r="X85" s="447"/>
      <c r="Y85" s="447"/>
    </row>
    <row r="86" spans="1:25" ht="11.25">
      <c r="A86" s="64"/>
      <c r="B86" s="64"/>
      <c r="C86" s="64"/>
      <c r="D86" s="64"/>
      <c r="E86" s="64"/>
      <c r="F86" s="65" t="s">
        <v>388</v>
      </c>
      <c r="G86" s="64"/>
      <c r="J86" s="64"/>
      <c r="K86" s="64"/>
      <c r="L86" s="64" t="s">
        <v>225</v>
      </c>
      <c r="M86" s="19"/>
      <c r="N86" s="64" t="s">
        <v>809</v>
      </c>
      <c r="O86" s="452">
        <f>IF($N86="","",IF(SUMIF('[1]Címrend'!$Q:$Q,$N86,'[1]Címrend'!S:S)=0,0,SUMIF('[1]Címrend'!$Q:$Q,$N86,'[1]Címrend'!S:S)))</f>
        <v>0</v>
      </c>
      <c r="P86" s="452">
        <f>IF($N86="","",IF(SUMIF('[1]Címrend'!$Q:$Q,$N86,'[1]Címrend'!T:T)=0,0,SUMIF('[1]Címrend'!$Q:$Q,$N86,'[1]Címrend'!T:T)))</f>
        <v>0</v>
      </c>
      <c r="Q86" s="452">
        <f>IF($N86="","",IF(SUMIF('[1]Címrend'!$Q:$Q,$N86,'[1]Címrend'!U:U)=0,0,SUMIF('[1]Címrend'!$Q:$Q,$N86,'[1]Címrend'!U:U)))</f>
        <v>0</v>
      </c>
      <c r="R86" s="556">
        <f t="shared" si="4"/>
        <v>0</v>
      </c>
      <c r="S86" s="449"/>
      <c r="T86" s="452">
        <f>IF($N86="","",IF(SUMIF('[1]Címrend'!$Q:$Q,$N86,'[1]Címrend'!V:V)=0,0,SUMIF('[1]Címrend'!$Q:$Q,$N86,'[1]Címrend'!V:V)))</f>
        <v>0</v>
      </c>
      <c r="U86" s="452">
        <f>IF($N86="","",IF(SUMIF('[1]Címrend'!$Q:$Q,$N86,'[1]Címrend'!W:W)=0,0,SUMIF('[1]Címrend'!$Q:$Q,$N86,'[1]Címrend'!W:W)))</f>
        <v>0</v>
      </c>
      <c r="V86" s="452">
        <f>IF($N86="","",IF(SUMIF('[1]Címrend'!$Q:$Q,$N86,'[1]Címrend'!X:X)=0,0,SUMIF('[1]Címrend'!$Q:$Q,$N86,'[1]Címrend'!X:X)))</f>
        <v>0</v>
      </c>
      <c r="W86" s="447"/>
      <c r="X86" s="447"/>
      <c r="Y86" s="447"/>
    </row>
    <row r="87" spans="1:25" ht="11.25">
      <c r="A87" s="64"/>
      <c r="B87" s="64"/>
      <c r="C87" s="64"/>
      <c r="D87" s="64"/>
      <c r="E87" s="64"/>
      <c r="F87" s="65" t="s">
        <v>389</v>
      </c>
      <c r="G87" s="64"/>
      <c r="J87" s="64"/>
      <c r="K87" s="64"/>
      <c r="L87" s="64" t="s">
        <v>390</v>
      </c>
      <c r="M87" s="19"/>
      <c r="N87" s="64" t="s">
        <v>810</v>
      </c>
      <c r="O87" s="452">
        <f>IF($N87="","",IF(SUMIF('[1]Címrend'!$Q:$Q,$N87,'[1]Címrend'!S:S)=0,0,SUMIF('[1]Címrend'!$Q:$Q,$N87,'[1]Címrend'!S:S)))</f>
        <v>0</v>
      </c>
      <c r="P87" s="452">
        <f>IF($N87="","",IF(SUMIF('[1]Címrend'!$Q:$Q,$N87,'[1]Címrend'!T:T)=0,0,SUMIF('[1]Címrend'!$Q:$Q,$N87,'[1]Címrend'!T:T)))</f>
        <v>0</v>
      </c>
      <c r="Q87" s="452">
        <f>IF($N87="","",IF(SUMIF('[1]Címrend'!$Q:$Q,$N87,'[1]Címrend'!U:U)=0,0,SUMIF('[1]Címrend'!$Q:$Q,$N87,'[1]Címrend'!U:U)))</f>
        <v>0</v>
      </c>
      <c r="R87" s="556">
        <f t="shared" si="4"/>
        <v>0</v>
      </c>
      <c r="S87" s="449"/>
      <c r="T87" s="452">
        <f>IF($N87="","",IF(SUMIF('[1]Címrend'!$Q:$Q,$N87,'[1]Címrend'!V:V)=0,0,SUMIF('[1]Címrend'!$Q:$Q,$N87,'[1]Címrend'!V:V)))</f>
        <v>0</v>
      </c>
      <c r="U87" s="452">
        <f>IF($N87="","",IF(SUMIF('[1]Címrend'!$Q:$Q,$N87,'[1]Címrend'!W:W)=0,0,SUMIF('[1]Címrend'!$Q:$Q,$N87,'[1]Címrend'!W:W)))</f>
        <v>0</v>
      </c>
      <c r="V87" s="452">
        <f>IF($N87="","",IF(SUMIF('[1]Címrend'!$Q:$Q,$N87,'[1]Címrend'!X:X)=0,0,SUMIF('[1]Címrend'!$Q:$Q,$N87,'[1]Címrend'!X:X)))</f>
        <v>0</v>
      </c>
      <c r="W87" s="447"/>
      <c r="X87" s="447"/>
      <c r="Y87" s="447"/>
    </row>
    <row r="88" spans="1:25" ht="11.25">
      <c r="A88" s="64"/>
      <c r="B88" s="64"/>
      <c r="C88" s="64"/>
      <c r="D88" s="64"/>
      <c r="E88" s="64"/>
      <c r="F88" s="65" t="s">
        <v>391</v>
      </c>
      <c r="G88" s="64"/>
      <c r="J88" s="64"/>
      <c r="K88" s="64"/>
      <c r="L88" s="64" t="s">
        <v>392</v>
      </c>
      <c r="M88" s="19"/>
      <c r="N88" s="64" t="s">
        <v>811</v>
      </c>
      <c r="O88" s="452">
        <f>IF($N88="","",IF(SUMIF('[1]Címrend'!$Q:$Q,$N88,'[1]Címrend'!S:S)=0,0,SUMIF('[1]Címrend'!$Q:$Q,$N88,'[1]Címrend'!S:S)))</f>
        <v>0</v>
      </c>
      <c r="P88" s="452">
        <f>IF($N88="","",IF(SUMIF('[1]Címrend'!$Q:$Q,$N88,'[1]Címrend'!T:T)=0,0,SUMIF('[1]Címrend'!$Q:$Q,$N88,'[1]Címrend'!T:T)))</f>
        <v>0</v>
      </c>
      <c r="Q88" s="452">
        <f>IF($N88="","",IF(SUMIF('[1]Címrend'!$Q:$Q,$N88,'[1]Címrend'!U:U)=0,0,SUMIF('[1]Címrend'!$Q:$Q,$N88,'[1]Címrend'!U:U)))</f>
        <v>0</v>
      </c>
      <c r="R88" s="556">
        <f t="shared" si="4"/>
        <v>0</v>
      </c>
      <c r="S88" s="449"/>
      <c r="T88" s="452">
        <f>IF($N88="","",IF(SUMIF('[1]Címrend'!$Q:$Q,$N88,'[1]Címrend'!V:V)=0,0,SUMIF('[1]Címrend'!$Q:$Q,$N88,'[1]Címrend'!V:V)))</f>
        <v>0</v>
      </c>
      <c r="U88" s="452">
        <f>IF($N88="","",IF(SUMIF('[1]Címrend'!$Q:$Q,$N88,'[1]Címrend'!W:W)=0,0,SUMIF('[1]Címrend'!$Q:$Q,$N88,'[1]Címrend'!W:W)))</f>
        <v>0</v>
      </c>
      <c r="V88" s="452">
        <f>IF($N88="","",IF(SUMIF('[1]Címrend'!$Q:$Q,$N88,'[1]Címrend'!X:X)=0,0,SUMIF('[1]Címrend'!$Q:$Q,$N88,'[1]Címrend'!X:X)))</f>
        <v>0</v>
      </c>
      <c r="W88" s="447"/>
      <c r="X88" s="447"/>
      <c r="Y88" s="447"/>
    </row>
    <row r="89" spans="1:25" ht="11.25">
      <c r="A89" s="64"/>
      <c r="B89" s="64"/>
      <c r="C89" s="64"/>
      <c r="D89" s="64"/>
      <c r="E89" s="64"/>
      <c r="F89" s="65" t="s">
        <v>393</v>
      </c>
      <c r="G89" s="64"/>
      <c r="J89" s="64"/>
      <c r="K89" s="64"/>
      <c r="L89" s="64" t="s">
        <v>394</v>
      </c>
      <c r="M89" s="19"/>
      <c r="N89" s="64" t="s">
        <v>812</v>
      </c>
      <c r="O89" s="452">
        <f>IF($N89="","",IF(SUMIF('[1]Címrend'!$Q:$Q,$N89,'[1]Címrend'!S:S)=0,0,SUMIF('[1]Címrend'!$Q:$Q,$N89,'[1]Címrend'!S:S)))</f>
        <v>0</v>
      </c>
      <c r="P89" s="452">
        <f>IF($N89="","",IF(SUMIF('[1]Címrend'!$Q:$Q,$N89,'[1]Címrend'!T:T)=0,0,SUMIF('[1]Címrend'!$Q:$Q,$N89,'[1]Címrend'!T:T)))</f>
        <v>0</v>
      </c>
      <c r="Q89" s="452">
        <f>IF($N89="","",IF(SUMIF('[1]Címrend'!$Q:$Q,$N89,'[1]Címrend'!U:U)=0,0,SUMIF('[1]Címrend'!$Q:$Q,$N89,'[1]Címrend'!U:U)))</f>
        <v>0</v>
      </c>
      <c r="R89" s="556">
        <f t="shared" si="4"/>
        <v>0</v>
      </c>
      <c r="S89" s="449"/>
      <c r="T89" s="452">
        <f>IF($N89="","",IF(SUMIF('[1]Címrend'!$Q:$Q,$N89,'[1]Címrend'!V:V)=0,0,SUMIF('[1]Címrend'!$Q:$Q,$N89,'[1]Címrend'!V:V)))</f>
        <v>0</v>
      </c>
      <c r="U89" s="452">
        <f>IF($N89="","",IF(SUMIF('[1]Címrend'!$Q:$Q,$N89,'[1]Címrend'!W:W)=0,0,SUMIF('[1]Címrend'!$Q:$Q,$N89,'[1]Címrend'!W:W)))</f>
        <v>0</v>
      </c>
      <c r="V89" s="452">
        <f>IF($N89="","",IF(SUMIF('[1]Címrend'!$Q:$Q,$N89,'[1]Címrend'!X:X)=0,0,SUMIF('[1]Címrend'!$Q:$Q,$N89,'[1]Címrend'!X:X)))</f>
        <v>0</v>
      </c>
      <c r="W89" s="447"/>
      <c r="X89" s="447"/>
      <c r="Y89" s="447"/>
    </row>
    <row r="90" spans="1:25" ht="11.25">
      <c r="A90" s="64"/>
      <c r="B90" s="64"/>
      <c r="C90" s="64"/>
      <c r="D90" s="64"/>
      <c r="E90" s="64"/>
      <c r="F90" s="65" t="s">
        <v>395</v>
      </c>
      <c r="G90" s="64"/>
      <c r="J90" s="64"/>
      <c r="K90" s="64"/>
      <c r="L90" s="64" t="s">
        <v>396</v>
      </c>
      <c r="M90" s="19"/>
      <c r="N90" s="64" t="s">
        <v>813</v>
      </c>
      <c r="O90" s="452">
        <f>IF($N90="","",IF(SUMIF('[1]Címrend'!$Q:$Q,$N90,'[1]Címrend'!S:S)=0,0,SUMIF('[1]Címrend'!$Q:$Q,$N90,'[1]Címrend'!S:S)))</f>
        <v>0</v>
      </c>
      <c r="P90" s="452">
        <f>IF($N90="","",IF(SUMIF('[1]Címrend'!$Q:$Q,$N90,'[1]Címrend'!T:T)=0,0,SUMIF('[1]Címrend'!$Q:$Q,$N90,'[1]Címrend'!T:T)))</f>
        <v>0</v>
      </c>
      <c r="Q90" s="452">
        <f>IF($N90="","",IF(SUMIF('[1]Címrend'!$Q:$Q,$N90,'[1]Címrend'!U:U)=0,0,SUMIF('[1]Címrend'!$Q:$Q,$N90,'[1]Címrend'!U:U)))</f>
        <v>0</v>
      </c>
      <c r="R90" s="556">
        <f t="shared" si="4"/>
        <v>0</v>
      </c>
      <c r="S90" s="449"/>
      <c r="T90" s="452">
        <f>IF($N90="","",IF(SUMIF('[1]Címrend'!$Q:$Q,$N90,'[1]Címrend'!V:V)=0,0,SUMIF('[1]Címrend'!$Q:$Q,$N90,'[1]Címrend'!V:V)))</f>
        <v>0</v>
      </c>
      <c r="U90" s="452">
        <f>IF($N90="","",IF(SUMIF('[1]Címrend'!$Q:$Q,$N90,'[1]Címrend'!W:W)=0,0,SUMIF('[1]Címrend'!$Q:$Q,$N90,'[1]Címrend'!W:W)))</f>
        <v>0</v>
      </c>
      <c r="V90" s="452">
        <f>IF($N90="","",IF(SUMIF('[1]Címrend'!$Q:$Q,$N90,'[1]Címrend'!X:X)=0,0,SUMIF('[1]Címrend'!$Q:$Q,$N90,'[1]Címrend'!X:X)))</f>
        <v>0</v>
      </c>
      <c r="W90" s="447"/>
      <c r="X90" s="447"/>
      <c r="Y90" s="447"/>
    </row>
    <row r="91" spans="1:25" ht="11.25">
      <c r="A91" s="64"/>
      <c r="B91" s="64"/>
      <c r="C91" s="64"/>
      <c r="D91" s="64"/>
      <c r="E91" s="64"/>
      <c r="F91" s="65" t="s">
        <v>397</v>
      </c>
      <c r="G91" s="64"/>
      <c r="J91" s="64"/>
      <c r="K91" s="64"/>
      <c r="L91" s="64" t="s">
        <v>226</v>
      </c>
      <c r="M91" s="19"/>
      <c r="N91" s="64" t="s">
        <v>814</v>
      </c>
      <c r="O91" s="452">
        <f>IF($N91="","",IF(SUMIF('[1]Címrend'!$Q:$Q,$N91,'[1]Címrend'!S:S)=0,0,SUMIF('[1]Címrend'!$Q:$Q,$N91,'[1]Címrend'!S:S)))</f>
        <v>0</v>
      </c>
      <c r="P91" s="452">
        <f>IF($N91="","",IF(SUMIF('[1]Címrend'!$Q:$Q,$N91,'[1]Címrend'!T:T)=0,0,SUMIF('[1]Címrend'!$Q:$Q,$N91,'[1]Címrend'!T:T)))</f>
        <v>329260</v>
      </c>
      <c r="Q91" s="452">
        <v>329260</v>
      </c>
      <c r="R91" s="556">
        <f t="shared" si="4"/>
        <v>1</v>
      </c>
      <c r="S91" s="449"/>
      <c r="T91" s="452">
        <f>IF($N91="","",IF(SUMIF('[1]Címrend'!$Q:$Q,$N91,'[1]Címrend'!V:V)=0,0,SUMIF('[1]Címrend'!$Q:$Q,$N91,'[1]Címrend'!V:V)))</f>
        <v>0</v>
      </c>
      <c r="U91" s="452">
        <v>0</v>
      </c>
      <c r="V91" s="452">
        <v>329260</v>
      </c>
      <c r="W91" s="447"/>
      <c r="X91" s="447"/>
      <c r="Y91" s="447"/>
    </row>
    <row r="92" spans="1:25" ht="11.25">
      <c r="A92" s="64"/>
      <c r="B92" s="64"/>
      <c r="C92" s="64"/>
      <c r="D92" s="64"/>
      <c r="E92" s="64"/>
      <c r="F92" s="65" t="s">
        <v>399</v>
      </c>
      <c r="G92" s="64"/>
      <c r="J92" s="64"/>
      <c r="K92" s="64"/>
      <c r="L92" s="64" t="s">
        <v>398</v>
      </c>
      <c r="M92" s="19"/>
      <c r="N92" s="64" t="s">
        <v>815</v>
      </c>
      <c r="O92" s="452">
        <f>IF($N92="","",IF(SUMIF('[1]Címrend'!$Q:$Q,$N92,'[1]Címrend'!S:S)=0,0,SUMIF('[1]Címrend'!$Q:$Q,$N92,'[1]Címrend'!S:S)))</f>
        <v>750000</v>
      </c>
      <c r="P92" s="452">
        <f>IF($N92="","",IF(SUMIF('[1]Címrend'!$Q:$Q,$N92,'[1]Címrend'!T:T)=0,0,SUMIF('[1]Címrend'!$Q:$Q,$N92,'[1]Címrend'!T:T)))</f>
        <v>750000</v>
      </c>
      <c r="Q92" s="452">
        <f>IF($N92="","",IF(SUMIF('[1]Címrend'!$Q:$Q,$N92,'[1]Címrend'!U:U)=0,0,SUMIF('[1]Címrend'!$Q:$Q,$N92,'[1]Címrend'!U:U)))</f>
        <v>0</v>
      </c>
      <c r="R92" s="556">
        <f t="shared" si="4"/>
        <v>0</v>
      </c>
      <c r="S92" s="449"/>
      <c r="T92" s="452">
        <v>0</v>
      </c>
      <c r="U92" s="452">
        <f>IF($N92="","",IF(SUMIF('[1]Címrend'!$Q:$Q,$N92,'[1]Címrend'!W:W)=0,0,SUMIF('[1]Címrend'!$Q:$Q,$N92,'[1]Címrend'!W:W)))</f>
        <v>0</v>
      </c>
      <c r="V92" s="452">
        <f>IF($N92="","",IF(SUMIF('[1]Címrend'!$Q:$Q,$N92,'[1]Címrend'!X:X)=0,0,SUMIF('[1]Címrend'!$Q:$Q,$N92,'[1]Címrend'!X:X)))</f>
        <v>0</v>
      </c>
      <c r="W92" s="447"/>
      <c r="X92" s="447"/>
      <c r="Y92" s="447"/>
    </row>
    <row r="93" spans="1:25" ht="11.25">
      <c r="A93" s="64"/>
      <c r="B93" s="64"/>
      <c r="C93" s="64"/>
      <c r="D93" s="64"/>
      <c r="E93" s="64"/>
      <c r="F93" s="65" t="s">
        <v>400</v>
      </c>
      <c r="G93" s="64"/>
      <c r="J93" s="64"/>
      <c r="K93" s="64"/>
      <c r="L93" s="64" t="s">
        <v>227</v>
      </c>
      <c r="M93" s="19"/>
      <c r="N93" s="64" t="s">
        <v>816</v>
      </c>
      <c r="O93" s="452">
        <f>IF($N93="","",IF(SUMIF('[1]Címrend'!$Q:$Q,$N93,'[1]Címrend'!S:S)=0,0,SUMIF('[1]Címrend'!$Q:$Q,$N93,'[1]Címrend'!S:S)))</f>
        <v>60000</v>
      </c>
      <c r="P93" s="452">
        <f>IF($N93="","",IF(SUMIF('[1]Címrend'!$Q:$Q,$N93,'[1]Címrend'!T:T)=0,0,SUMIF('[1]Címrend'!$Q:$Q,$N93,'[1]Címrend'!T:T)))</f>
        <v>60000</v>
      </c>
      <c r="Q93" s="452">
        <v>60000</v>
      </c>
      <c r="R93" s="556">
        <f t="shared" si="4"/>
        <v>1</v>
      </c>
      <c r="S93" s="449"/>
      <c r="T93" s="452">
        <f>IF($N93="","",IF(SUMIF('[1]Címrend'!$Q:$Q,$N93,'[1]Címrend'!V:V)=0,0,SUMIF('[1]Címrend'!$Q:$Q,$N93,'[1]Címrend'!V:V)))</f>
        <v>0</v>
      </c>
      <c r="U93" s="452">
        <v>0</v>
      </c>
      <c r="V93" s="452">
        <v>60000</v>
      </c>
      <c r="W93" s="447"/>
      <c r="X93" s="447"/>
      <c r="Y93" s="447"/>
    </row>
    <row r="94" spans="1:25" ht="11.25">
      <c r="A94" s="64"/>
      <c r="B94" s="64"/>
      <c r="C94" s="64"/>
      <c r="D94" s="64"/>
      <c r="E94" s="64"/>
      <c r="F94" s="65" t="s">
        <v>401</v>
      </c>
      <c r="G94" s="64"/>
      <c r="J94" s="64"/>
      <c r="K94" s="64"/>
      <c r="L94" s="64" t="s">
        <v>228</v>
      </c>
      <c r="M94" s="19"/>
      <c r="N94" s="64" t="s">
        <v>817</v>
      </c>
      <c r="O94" s="452">
        <f>IF($N94="","",IF(SUMIF('[1]Címrend'!$Q:$Q,$N94,'[1]Címrend'!S:S)=0,0,SUMIF('[1]Címrend'!$Q:$Q,$N94,'[1]Címrend'!S:S)))</f>
        <v>0</v>
      </c>
      <c r="P94" s="452">
        <f>IF($N94="","",IF(SUMIF('[1]Címrend'!$Q:$Q,$N94,'[1]Címrend'!T:T)=0,0,SUMIF('[1]Címrend'!$Q:$Q,$N94,'[1]Címrend'!T:T)))</f>
        <v>0</v>
      </c>
      <c r="Q94" s="452">
        <f>IF($N94="","",IF(SUMIF('[1]Címrend'!$Q:$Q,$N94,'[1]Címrend'!U:U)=0,0,SUMIF('[1]Címrend'!$Q:$Q,$N94,'[1]Címrend'!U:U)))</f>
        <v>0</v>
      </c>
      <c r="R94" s="556">
        <f t="shared" si="4"/>
        <v>0</v>
      </c>
      <c r="S94" s="449"/>
      <c r="T94" s="452">
        <f>IF($N94="","",IF(SUMIF('[1]Címrend'!$Q:$Q,$N94,'[1]Címrend'!V:V)=0,0,SUMIF('[1]Címrend'!$Q:$Q,$N94,'[1]Címrend'!V:V)))</f>
        <v>0</v>
      </c>
      <c r="U94" s="452">
        <f>IF($N94="","",IF(SUMIF('[1]Címrend'!$Q:$Q,$N94,'[1]Címrend'!W:W)=0,0,SUMIF('[1]Címrend'!$Q:$Q,$N94,'[1]Címrend'!W:W)))</f>
        <v>0</v>
      </c>
      <c r="V94" s="452">
        <f>IF($N94="","",IF(SUMIF('[1]Címrend'!$Q:$Q,$N94,'[1]Címrend'!X:X)=0,0,SUMIF('[1]Címrend'!$Q:$Q,$N94,'[1]Címrend'!X:X)))</f>
        <v>0</v>
      </c>
      <c r="W94" s="447"/>
      <c r="X94" s="447"/>
      <c r="Y94" s="447"/>
    </row>
    <row r="95" spans="1:25" ht="11.25">
      <c r="A95" s="64"/>
      <c r="B95" s="64"/>
      <c r="C95" s="64"/>
      <c r="D95" s="64"/>
      <c r="E95" s="64"/>
      <c r="F95" s="65" t="s">
        <v>402</v>
      </c>
      <c r="G95" s="64"/>
      <c r="J95" s="64"/>
      <c r="K95" s="64"/>
      <c r="L95" s="64" t="s">
        <v>229</v>
      </c>
      <c r="M95" s="19"/>
      <c r="N95" s="64" t="s">
        <v>818</v>
      </c>
      <c r="O95" s="452">
        <f>IF($N95="","",IF(SUMIF('[1]Címrend'!$Q:$Q,$N95,'[1]Címrend'!S:S)=0,0,SUMIF('[1]Címrend'!$Q:$Q,$N95,'[1]Címrend'!S:S)))</f>
        <v>0</v>
      </c>
      <c r="P95" s="452">
        <f>IF($N95="","",IF(SUMIF('[1]Címrend'!$Q:$Q,$N95,'[1]Címrend'!T:T)=0,0,SUMIF('[1]Címrend'!$Q:$Q,$N95,'[1]Címrend'!T:T)))</f>
        <v>0</v>
      </c>
      <c r="Q95" s="452">
        <f>IF($N95="","",IF(SUMIF('[1]Címrend'!$Q:$Q,$N95,'[1]Címrend'!U:U)=0,0,SUMIF('[1]Címrend'!$Q:$Q,$N95,'[1]Címrend'!U:U)))</f>
        <v>0</v>
      </c>
      <c r="R95" s="556">
        <f t="shared" si="4"/>
        <v>0</v>
      </c>
      <c r="S95" s="449"/>
      <c r="T95" s="452">
        <f>IF($N95="","",IF(SUMIF('[1]Címrend'!$Q:$Q,$N95,'[1]Címrend'!V:V)=0,0,SUMIF('[1]Címrend'!$Q:$Q,$N95,'[1]Címrend'!V:V)))</f>
        <v>0</v>
      </c>
      <c r="U95" s="452">
        <f>IF($N95="","",IF(SUMIF('[1]Címrend'!$Q:$Q,$N95,'[1]Címrend'!W:W)=0,0,SUMIF('[1]Címrend'!$Q:$Q,$N95,'[1]Címrend'!W:W)))</f>
        <v>0</v>
      </c>
      <c r="V95" s="452">
        <f>IF($N95="","",IF(SUMIF('[1]Címrend'!$Q:$Q,$N95,'[1]Címrend'!X:X)=0,0,SUMIF('[1]Címrend'!$Q:$Q,$N95,'[1]Címrend'!X:X)))</f>
        <v>0</v>
      </c>
      <c r="W95" s="447"/>
      <c r="X95" s="447"/>
      <c r="Y95" s="447"/>
    </row>
    <row r="96" spans="1:25" ht="11.25">
      <c r="A96" s="64"/>
      <c r="B96" s="64"/>
      <c r="C96" s="64"/>
      <c r="D96" s="64"/>
      <c r="E96" s="64"/>
      <c r="F96" s="65" t="s">
        <v>403</v>
      </c>
      <c r="G96" s="64"/>
      <c r="J96" s="64"/>
      <c r="K96" s="64"/>
      <c r="L96" s="64" t="s">
        <v>230</v>
      </c>
      <c r="M96" s="19"/>
      <c r="N96" s="64" t="s">
        <v>819</v>
      </c>
      <c r="O96" s="452">
        <f>IF($N96="","",IF(SUMIF('[1]Címrend'!$Q:$Q,$N96,'[1]Címrend'!S:S)=0,0,SUMIF('[1]Címrend'!$Q:$Q,$N96,'[1]Címrend'!S:S)))</f>
        <v>0</v>
      </c>
      <c r="P96" s="452">
        <f>IF($N96="","",IF(SUMIF('[1]Címrend'!$Q:$Q,$N96,'[1]Címrend'!T:T)=0,0,SUMIF('[1]Címrend'!$Q:$Q,$N96,'[1]Címrend'!T:T)))</f>
        <v>0</v>
      </c>
      <c r="Q96" s="452">
        <f>IF($N96="","",IF(SUMIF('[1]Címrend'!$Q:$Q,$N96,'[1]Címrend'!U:U)=0,0,SUMIF('[1]Címrend'!$Q:$Q,$N96,'[1]Címrend'!U:U)))</f>
        <v>0</v>
      </c>
      <c r="R96" s="556">
        <f t="shared" si="4"/>
        <v>0</v>
      </c>
      <c r="S96" s="449"/>
      <c r="T96" s="452">
        <f>IF($N96="","",IF(SUMIF('[1]Címrend'!$Q:$Q,$N96,'[1]Címrend'!V:V)=0,0,SUMIF('[1]Címrend'!$Q:$Q,$N96,'[1]Címrend'!V:V)))</f>
        <v>0</v>
      </c>
      <c r="U96" s="452">
        <f>IF($N96="","",IF(SUMIF('[1]Címrend'!$Q:$Q,$N96,'[1]Címrend'!W:W)=0,0,SUMIF('[1]Címrend'!$Q:$Q,$N96,'[1]Címrend'!W:W)))</f>
        <v>0</v>
      </c>
      <c r="V96" s="452">
        <f>IF($N96="","",IF(SUMIF('[1]Címrend'!$Q:$Q,$N96,'[1]Címrend'!X:X)=0,0,SUMIF('[1]Címrend'!$Q:$Q,$N96,'[1]Címrend'!X:X)))</f>
        <v>0</v>
      </c>
      <c r="W96" s="447"/>
      <c r="X96" s="447"/>
      <c r="Y96" s="447"/>
    </row>
    <row r="97" spans="1:25" ht="11.25">
      <c r="A97" s="64"/>
      <c r="B97" s="64"/>
      <c r="C97" s="64"/>
      <c r="D97" s="64"/>
      <c r="E97" s="64"/>
      <c r="F97" s="457" t="s">
        <v>33</v>
      </c>
      <c r="G97" s="457"/>
      <c r="H97" s="457"/>
      <c r="I97" s="457"/>
      <c r="J97" s="457"/>
      <c r="K97" s="457"/>
      <c r="L97" s="457" t="s">
        <v>224</v>
      </c>
      <c r="M97" s="37" t="s">
        <v>429</v>
      </c>
      <c r="N97" s="457"/>
      <c r="O97" s="458">
        <f>SUM(O86,O90,O91,O92,O93,O94,O95,O96,O87,O88,O89)</f>
        <v>810000</v>
      </c>
      <c r="P97" s="458">
        <f>SUM(P86,P90,P91,P92,P93,P94,P95,P96,P87,P88,P89)</f>
        <v>1139260</v>
      </c>
      <c r="Q97" s="458">
        <f>SUM(Q86,Q90,Q91,Q92,Q93,Q94,Q95,Q96,Q87,Q88,Q89)</f>
        <v>389260</v>
      </c>
      <c r="R97" s="564">
        <f t="shared" si="4"/>
        <v>0.3416779312887313</v>
      </c>
      <c r="S97" s="449"/>
      <c r="T97" s="458">
        <f>SUM(T86,T90,T91,T92,T93,T94,T95,T96,T87,T88,T89)</f>
        <v>0</v>
      </c>
      <c r="U97" s="458">
        <f>SUM(U86,U90,U91,U92,U93,U94,U95,U96,U87,U88,U89)</f>
        <v>0</v>
      </c>
      <c r="V97" s="458">
        <f>SUM(V86,V90,V91,V92,V93,V94,V95,V96,V87,V88,V89)</f>
        <v>389260</v>
      </c>
      <c r="W97" s="447"/>
      <c r="X97" s="447"/>
      <c r="Y97" s="447"/>
    </row>
    <row r="98" spans="1:25" ht="11.25">
      <c r="A98" s="20"/>
      <c r="B98" s="20"/>
      <c r="C98" s="454"/>
      <c r="D98" s="20"/>
      <c r="E98" s="20" t="s">
        <v>30</v>
      </c>
      <c r="F98" s="20"/>
      <c r="G98" s="20"/>
      <c r="H98" s="20"/>
      <c r="I98" s="20"/>
      <c r="J98" s="20"/>
      <c r="K98" s="20" t="s">
        <v>214</v>
      </c>
      <c r="L98" s="20"/>
      <c r="M98" s="20" t="s">
        <v>215</v>
      </c>
      <c r="N98" s="20"/>
      <c r="O98" s="22">
        <f>SUM(O97,O84,O71,O72,O73)</f>
        <v>810000</v>
      </c>
      <c r="P98" s="22">
        <f>SUM(P97,P84,P71,P72,P73)</f>
        <v>1139260</v>
      </c>
      <c r="Q98" s="22">
        <f>SUM(Q97,Q84,Q71,Q72,Q73)</f>
        <v>389260</v>
      </c>
      <c r="R98" s="560">
        <f t="shared" si="4"/>
        <v>0.3416779312887313</v>
      </c>
      <c r="S98" s="449"/>
      <c r="T98" s="22">
        <f>SUM(T97,T84,T71,T72,T73)</f>
        <v>0</v>
      </c>
      <c r="U98" s="22">
        <f>SUM(U97,U84,U71,U72,U73)</f>
        <v>0</v>
      </c>
      <c r="V98" s="22">
        <f>SUM(V97,V84,V71,V72,V73)</f>
        <v>389260</v>
      </c>
      <c r="W98" s="447"/>
      <c r="X98" s="447"/>
      <c r="Y98" s="15"/>
    </row>
    <row r="99" spans="1:25" s="23" customFormat="1" ht="11.25">
      <c r="A99" s="19"/>
      <c r="B99" s="19"/>
      <c r="C99" s="19"/>
      <c r="D99" s="1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35"/>
      <c r="P99" s="35"/>
      <c r="Q99" s="35"/>
      <c r="R99" s="571">
        <f t="shared" si="4"/>
      </c>
      <c r="S99" s="35"/>
      <c r="T99" s="35"/>
      <c r="U99" s="35"/>
      <c r="V99" s="35"/>
      <c r="W99" s="15"/>
      <c r="X99" s="15"/>
      <c r="Y99" s="15"/>
    </row>
    <row r="100" spans="1:25" s="19" customFormat="1" ht="11.25">
      <c r="A100" s="20"/>
      <c r="B100" s="20"/>
      <c r="C100" s="454"/>
      <c r="D100" s="20" t="s">
        <v>19</v>
      </c>
      <c r="E100" s="20"/>
      <c r="F100" s="20"/>
      <c r="G100" s="20"/>
      <c r="H100" s="20"/>
      <c r="I100" s="20"/>
      <c r="J100" s="20" t="s">
        <v>232</v>
      </c>
      <c r="K100" s="20"/>
      <c r="L100" s="20"/>
      <c r="M100" s="20"/>
      <c r="N100" s="20"/>
      <c r="O100" s="22">
        <f>SUM(O98,O69,O68,O34)</f>
        <v>1855979625</v>
      </c>
      <c r="P100" s="22">
        <f>SUM(P98,P69,P68,P34)</f>
        <v>2105869985</v>
      </c>
      <c r="Q100" s="22">
        <f>SUM(Q98,Q69,Q68,Q34)</f>
        <v>1906965043</v>
      </c>
      <c r="R100" s="560">
        <f t="shared" si="4"/>
        <v>0.9055473778453611</v>
      </c>
      <c r="S100" s="35"/>
      <c r="T100" s="22">
        <f>SUM(T98,T69,T68,T34)</f>
        <v>0</v>
      </c>
      <c r="U100" s="22">
        <f>SUM(U98,U69,U68,U34)</f>
        <v>1379353681</v>
      </c>
      <c r="V100" s="22">
        <f>SUM(V98,V69,V68,V34)</f>
        <v>527611362</v>
      </c>
      <c r="W100" s="34"/>
      <c r="X100" s="34"/>
      <c r="Y100" s="34"/>
    </row>
    <row r="101" spans="1:25" s="19" customFormat="1" ht="11.25">
      <c r="A101" s="59"/>
      <c r="B101" s="59"/>
      <c r="C101" s="448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35"/>
      <c r="P101" s="35"/>
      <c r="Q101" s="35"/>
      <c r="R101" s="571">
        <f t="shared" si="4"/>
      </c>
      <c r="S101" s="35"/>
      <c r="T101" s="35"/>
      <c r="U101" s="35"/>
      <c r="V101" s="35"/>
      <c r="W101" s="34"/>
      <c r="X101" s="34"/>
      <c r="Y101" s="34"/>
    </row>
    <row r="102" spans="1:25" s="19" customFormat="1" ht="11.25">
      <c r="A102" s="59"/>
      <c r="B102" s="59"/>
      <c r="C102" s="448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35"/>
      <c r="P102" s="35"/>
      <c r="Q102" s="35"/>
      <c r="R102" s="571">
        <f t="shared" si="4"/>
      </c>
      <c r="S102" s="35"/>
      <c r="T102" s="35"/>
      <c r="U102" s="35"/>
      <c r="V102" s="35"/>
      <c r="W102" s="34"/>
      <c r="X102" s="34"/>
      <c r="Y102" s="34"/>
    </row>
    <row r="103" spans="1:25" s="23" customFormat="1" ht="11.25">
      <c r="A103" s="37"/>
      <c r="B103" s="37"/>
      <c r="C103" s="37"/>
      <c r="D103" s="25" t="s">
        <v>23</v>
      </c>
      <c r="E103" s="25"/>
      <c r="F103" s="25"/>
      <c r="G103" s="25"/>
      <c r="H103" s="457"/>
      <c r="I103" s="25"/>
      <c r="J103" s="25" t="s">
        <v>233</v>
      </c>
      <c r="K103" s="25"/>
      <c r="L103" s="457"/>
      <c r="M103" s="457"/>
      <c r="N103" s="457"/>
      <c r="O103" s="458"/>
      <c r="P103" s="458"/>
      <c r="Q103" s="458"/>
      <c r="R103" s="564">
        <f t="shared" si="4"/>
      </c>
      <c r="S103" s="35"/>
      <c r="T103" s="38"/>
      <c r="U103" s="38"/>
      <c r="V103" s="38"/>
      <c r="W103" s="15"/>
      <c r="X103" s="15"/>
      <c r="Y103" s="15"/>
    </row>
    <row r="104" spans="1:25" ht="11.25">
      <c r="A104" s="64"/>
      <c r="B104" s="64"/>
      <c r="C104" s="64"/>
      <c r="D104" s="64"/>
      <c r="E104" s="448" t="s">
        <v>19</v>
      </c>
      <c r="F104" s="448"/>
      <c r="G104" s="448"/>
      <c r="H104" s="448"/>
      <c r="I104" s="448"/>
      <c r="J104" s="448"/>
      <c r="K104" s="448" t="s">
        <v>234</v>
      </c>
      <c r="L104" s="448"/>
      <c r="M104" s="448"/>
      <c r="N104" s="448"/>
      <c r="O104" s="449"/>
      <c r="P104" s="449"/>
      <c r="Q104" s="449"/>
      <c r="R104" s="562">
        <f t="shared" si="4"/>
      </c>
      <c r="S104" s="449"/>
      <c r="T104" s="449"/>
      <c r="U104" s="449"/>
      <c r="V104" s="449"/>
      <c r="W104" s="447"/>
      <c r="X104" s="447"/>
      <c r="Y104" s="447"/>
    </row>
    <row r="105" spans="1:25" s="23" customFormat="1" ht="11.25">
      <c r="A105" s="19"/>
      <c r="B105" s="19"/>
      <c r="C105" s="19"/>
      <c r="D105" s="19"/>
      <c r="E105" s="448"/>
      <c r="F105" s="448" t="s">
        <v>19</v>
      </c>
      <c r="G105" s="448"/>
      <c r="H105" s="448"/>
      <c r="I105" s="448"/>
      <c r="J105" s="448"/>
      <c r="K105" s="448"/>
      <c r="L105" s="448" t="s">
        <v>236</v>
      </c>
      <c r="M105" s="448"/>
      <c r="N105" s="448"/>
      <c r="O105" s="449"/>
      <c r="P105" s="449"/>
      <c r="Q105" s="449"/>
      <c r="R105" s="562">
        <f t="shared" si="4"/>
      </c>
      <c r="S105" s="449"/>
      <c r="T105" s="449"/>
      <c r="U105" s="449"/>
      <c r="V105" s="449"/>
      <c r="W105" s="15"/>
      <c r="X105" s="15"/>
      <c r="Y105" s="15"/>
    </row>
    <row r="106" spans="1:25" s="23" customFormat="1" ht="11.25">
      <c r="A106" s="19"/>
      <c r="B106" s="19"/>
      <c r="C106" s="19"/>
      <c r="D106" s="19"/>
      <c r="E106" s="64"/>
      <c r="F106" s="434" t="s">
        <v>238</v>
      </c>
      <c r="G106" s="64"/>
      <c r="H106" s="64"/>
      <c r="I106" s="64"/>
      <c r="J106" s="64"/>
      <c r="K106" s="64"/>
      <c r="L106" s="64" t="s">
        <v>820</v>
      </c>
      <c r="M106" s="64"/>
      <c r="N106" s="64" t="s">
        <v>821</v>
      </c>
      <c r="O106" s="452">
        <f>IF($N106="","",IF(SUMIF('[1]Címrend'!$Q:$Q,$N106,'[1]Címrend'!S:S)=0,0,SUMIF('[1]Címrend'!$Q:$Q,$N106,'[1]Címrend'!S:S)))</f>
        <v>0</v>
      </c>
      <c r="P106" s="452">
        <f>IF($N106="","",IF(SUMIF('[1]Címrend'!$Q:$Q,$N106,'[1]Címrend'!T:T)=0,0,SUMIF('[1]Címrend'!$Q:$Q,$N106,'[1]Címrend'!T:T)))</f>
        <v>25977458</v>
      </c>
      <c r="Q106" s="452">
        <v>25977458</v>
      </c>
      <c r="R106" s="556">
        <f t="shared" si="4"/>
        <v>1</v>
      </c>
      <c r="S106" s="449"/>
      <c r="T106" s="452">
        <v>0</v>
      </c>
      <c r="U106" s="452">
        <f>Q106</f>
        <v>25977458</v>
      </c>
      <c r="V106" s="452">
        <f>IF($N106="","",IF(SUMIF('[1]Címrend'!$Q:$Q,$N106,'[1]Címrend'!X:X)=0,0,SUMIF('[1]Címrend'!$Q:$Q,$N106,'[1]Címrend'!X:X)))</f>
        <v>0</v>
      </c>
      <c r="W106" s="15"/>
      <c r="X106" s="15"/>
      <c r="Y106" s="15"/>
    </row>
    <row r="107" spans="1:25" s="23" customFormat="1" ht="11.25">
      <c r="A107" s="19"/>
      <c r="B107" s="19"/>
      <c r="C107" s="19"/>
      <c r="D107" s="19"/>
      <c r="E107" s="64"/>
      <c r="F107" s="434" t="s">
        <v>239</v>
      </c>
      <c r="G107" s="64"/>
      <c r="H107" s="64"/>
      <c r="I107" s="64"/>
      <c r="J107" s="64"/>
      <c r="K107" s="64"/>
      <c r="L107" s="64" t="s">
        <v>822</v>
      </c>
      <c r="M107" s="64"/>
      <c r="N107" s="64" t="s">
        <v>823</v>
      </c>
      <c r="O107" s="452">
        <f>IF($N107="","",IF(SUMIF('[1]Címrend'!$Q:$Q,$N107,'[1]Címrend'!S:S)=0,0,SUMIF('[1]Címrend'!$Q:$Q,$N107,'[1]Címrend'!S:S)))</f>
        <v>0</v>
      </c>
      <c r="P107" s="452">
        <f>IF($N107="","",IF(SUMIF('[1]Címrend'!$Q:$Q,$N107,'[1]Címrend'!T:T)=0,0,SUMIF('[1]Címrend'!$Q:$Q,$N107,'[1]Címrend'!T:T)))</f>
        <v>0</v>
      </c>
      <c r="Q107" s="452">
        <f>IF($N107="","",IF(SUMIF('[1]Címrend'!$Q:$Q,$N107,'[1]Címrend'!U:U)=0,0,SUMIF('[1]Címrend'!$Q:$Q,$N107,'[1]Címrend'!U:U)))</f>
        <v>0</v>
      </c>
      <c r="R107" s="556">
        <f t="shared" si="4"/>
        <v>0</v>
      </c>
      <c r="S107" s="449"/>
      <c r="T107" s="452">
        <f>IF($N107="","",IF(SUMIF('[1]Címrend'!$Q:$Q,$N107,'[1]Címrend'!V:V)=0,0,SUMIF('[1]Címrend'!$Q:$Q,$N107,'[1]Címrend'!V:V)))</f>
        <v>0</v>
      </c>
      <c r="U107" s="452">
        <f>IF($N107="","",IF(SUMIF('[1]Címrend'!$Q:$Q,$N107,'[1]Címrend'!W:W)=0,0,SUMIF('[1]Címrend'!$Q:$Q,$N107,'[1]Címrend'!W:W)))</f>
        <v>0</v>
      </c>
      <c r="V107" s="452">
        <f>IF($N107="","",IF(SUMIF('[1]Címrend'!$Q:$Q,$N107,'[1]Címrend'!X:X)=0,0,SUMIF('[1]Címrend'!$Q:$Q,$N107,'[1]Címrend'!X:X)))</f>
        <v>0</v>
      </c>
      <c r="W107" s="15"/>
      <c r="X107" s="15"/>
      <c r="Y107" s="15"/>
    </row>
    <row r="108" spans="1:25" s="23" customFormat="1" ht="11.25">
      <c r="A108" s="19"/>
      <c r="B108" s="19"/>
      <c r="C108" s="19"/>
      <c r="D108" s="19"/>
      <c r="E108" s="64"/>
      <c r="F108" s="434" t="s">
        <v>240</v>
      </c>
      <c r="G108" s="64"/>
      <c r="H108" s="64"/>
      <c r="I108" s="64"/>
      <c r="J108" s="64"/>
      <c r="K108" s="64"/>
      <c r="L108" s="64" t="s">
        <v>824</v>
      </c>
      <c r="M108" s="64"/>
      <c r="N108" s="64" t="s">
        <v>825</v>
      </c>
      <c r="O108" s="452">
        <f>IF($N108="","",IF(SUMIF('[1]Címrend'!$Q:$Q,$N108,'[1]Címrend'!S:S)=0,0,SUMIF('[1]Címrend'!$Q:$Q,$N108,'[1]Címrend'!S:S)))</f>
        <v>0</v>
      </c>
      <c r="P108" s="452">
        <f>IF($N108="","",IF(SUMIF('[1]Címrend'!$Q:$Q,$N108,'[1]Címrend'!T:T)=0,0,SUMIF('[1]Címrend'!$Q:$Q,$N108,'[1]Címrend'!T:T)))</f>
        <v>0</v>
      </c>
      <c r="Q108" s="452">
        <f>IF($N108="","",IF(SUMIF('[1]Címrend'!$Q:$Q,$N108,'[1]Címrend'!U:U)=0,0,SUMIF('[1]Címrend'!$Q:$Q,$N108,'[1]Címrend'!U:U)))</f>
        <v>0</v>
      </c>
      <c r="R108" s="556">
        <f t="shared" si="4"/>
        <v>0</v>
      </c>
      <c r="S108" s="449"/>
      <c r="T108" s="452">
        <f>IF($N108="","",IF(SUMIF('[1]Címrend'!$Q:$Q,$N108,'[1]Címrend'!V:V)=0,0,SUMIF('[1]Címrend'!$Q:$Q,$N108,'[1]Címrend'!V:V)))</f>
        <v>0</v>
      </c>
      <c r="U108" s="452">
        <f>IF($N108="","",IF(SUMIF('[1]Címrend'!$Q:$Q,$N108,'[1]Címrend'!W:W)=0,0,SUMIF('[1]Címrend'!$Q:$Q,$N108,'[1]Címrend'!W:W)))</f>
        <v>0</v>
      </c>
      <c r="V108" s="452">
        <f>IF($N108="","",IF(SUMIF('[1]Címrend'!$Q:$Q,$N108,'[1]Címrend'!X:X)=0,0,SUMIF('[1]Címrend'!$Q:$Q,$N108,'[1]Címrend'!X:X)))</f>
        <v>0</v>
      </c>
      <c r="W108" s="15"/>
      <c r="X108" s="15"/>
      <c r="Y108" s="15"/>
    </row>
    <row r="109" spans="1:25" s="23" customFormat="1" ht="11.25">
      <c r="A109" s="19"/>
      <c r="B109" s="19"/>
      <c r="C109" s="19"/>
      <c r="D109" s="19"/>
      <c r="E109" s="64"/>
      <c r="F109" s="454" t="s">
        <v>19</v>
      </c>
      <c r="G109" s="454"/>
      <c r="H109" s="454"/>
      <c r="I109" s="454"/>
      <c r="J109" s="454"/>
      <c r="K109" s="454"/>
      <c r="L109" s="454" t="s">
        <v>241</v>
      </c>
      <c r="M109" s="20" t="s">
        <v>237</v>
      </c>
      <c r="N109" s="454"/>
      <c r="O109" s="455">
        <f>SUM(O108,O107,O106)</f>
        <v>0</v>
      </c>
      <c r="P109" s="455">
        <f>SUM(P108,P107,P106)</f>
        <v>25977458</v>
      </c>
      <c r="Q109" s="455">
        <f>SUM(Q108,Q107,Q106)</f>
        <v>25977458</v>
      </c>
      <c r="R109" s="561">
        <f t="shared" si="4"/>
        <v>1</v>
      </c>
      <c r="S109" s="449"/>
      <c r="T109" s="455">
        <f>SUM(T108,T107,T106)</f>
        <v>0</v>
      </c>
      <c r="U109" s="455">
        <f>SUM(U108,U107,U106)</f>
        <v>25977458</v>
      </c>
      <c r="V109" s="455">
        <f>SUM(V108,V107,V106)</f>
        <v>0</v>
      </c>
      <c r="W109" s="15"/>
      <c r="X109" s="15"/>
      <c r="Y109" s="15"/>
    </row>
    <row r="110" spans="5:25" s="19" customFormat="1" ht="11.25">
      <c r="E110" s="64"/>
      <c r="F110" s="454" t="s">
        <v>23</v>
      </c>
      <c r="G110" s="454"/>
      <c r="H110" s="454"/>
      <c r="I110" s="454"/>
      <c r="J110" s="454"/>
      <c r="K110" s="454"/>
      <c r="L110" s="454" t="s">
        <v>242</v>
      </c>
      <c r="M110" s="20" t="s">
        <v>243</v>
      </c>
      <c r="N110" s="454" t="s">
        <v>243</v>
      </c>
      <c r="O110" s="22">
        <f>IF($N110="","",IF(SUMIF('[1]Címrend'!$Q:$Q,$N110,'[1]Címrend'!S:S)=0,0,SUMIF('[1]Címrend'!$Q:$Q,$N110,'[1]Címrend'!S:S)))</f>
        <v>0</v>
      </c>
      <c r="P110" s="22">
        <f>IF($N110="","",IF(SUMIF('[1]Címrend'!$Q:$Q,$N110,'[1]Címrend'!T:T)=0,0,SUMIF('[1]Címrend'!$Q:$Q,$N110,'[1]Címrend'!T:T)))</f>
        <v>0</v>
      </c>
      <c r="Q110" s="22">
        <f>IF($N110="","",IF(SUMIF('[1]Címrend'!$Q:$Q,$N110,'[1]Címrend'!U:U)=0,0,SUMIF('[1]Címrend'!$Q:$Q,$N110,'[1]Címrend'!U:U)))</f>
        <v>0</v>
      </c>
      <c r="R110" s="560">
        <f t="shared" si="4"/>
        <v>0</v>
      </c>
      <c r="S110" s="35"/>
      <c r="T110" s="22">
        <f>IF($N110="","",IF(SUMIF('[1]Címrend'!$Q:$Q,$N110,'[1]Címrend'!V:V)=0,0,SUMIF('[1]Címrend'!$Q:$Q,$N110,'[1]Címrend'!V:V)))</f>
        <v>0</v>
      </c>
      <c r="U110" s="22">
        <f>IF($N110="","",IF(SUMIF('[1]Címrend'!$Q:$Q,$N110,'[1]Címrend'!W:W)=0,0,SUMIF('[1]Címrend'!$Q:$Q,$N110,'[1]Címrend'!W:W)))</f>
        <v>0</v>
      </c>
      <c r="V110" s="22">
        <f>IF($N110="","",IF(SUMIF('[1]Címrend'!$Q:$Q,$N110,'[1]Címrend'!X:X)=0,0,SUMIF('[1]Címrend'!$Q:$Q,$N110,'[1]Címrend'!X:X)))</f>
        <v>0</v>
      </c>
      <c r="W110" s="34"/>
      <c r="X110" s="34"/>
      <c r="Y110" s="34"/>
    </row>
    <row r="111" spans="1:25" s="23" customFormat="1" ht="11.25">
      <c r="A111" s="19"/>
      <c r="B111" s="19"/>
      <c r="C111" s="19"/>
      <c r="D111" s="1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35"/>
      <c r="P111" s="35"/>
      <c r="Q111" s="35"/>
      <c r="R111" s="571"/>
      <c r="S111" s="35"/>
      <c r="T111" s="35"/>
      <c r="U111" s="35"/>
      <c r="V111" s="35"/>
      <c r="W111" s="15"/>
      <c r="X111" s="15"/>
      <c r="Y111" s="15"/>
    </row>
    <row r="112" spans="1:25" s="23" customFormat="1" ht="11.25">
      <c r="A112" s="19"/>
      <c r="B112" s="19"/>
      <c r="C112" s="19"/>
      <c r="D112" s="19"/>
      <c r="E112" s="59"/>
      <c r="F112" s="59"/>
      <c r="G112" s="59"/>
      <c r="H112" s="59"/>
      <c r="I112" s="59"/>
      <c r="J112" s="59"/>
      <c r="K112" s="59"/>
      <c r="L112" s="30" t="s">
        <v>965</v>
      </c>
      <c r="M112" s="59"/>
      <c r="N112" s="59"/>
      <c r="O112" s="35"/>
      <c r="P112" s="35"/>
      <c r="Q112" s="35"/>
      <c r="R112" s="571"/>
      <c r="S112" s="35"/>
      <c r="T112" s="35"/>
      <c r="U112" s="35"/>
      <c r="V112" s="35"/>
      <c r="W112" s="15"/>
      <c r="X112" s="15"/>
      <c r="Y112" s="15"/>
    </row>
    <row r="113" spans="1:22" ht="11.25">
      <c r="A113" s="441"/>
      <c r="B113" s="441"/>
      <c r="C113" s="441"/>
      <c r="D113" s="441"/>
      <c r="E113" s="441"/>
      <c r="F113" s="441"/>
      <c r="G113" s="441"/>
      <c r="H113" s="441"/>
      <c r="I113" s="441"/>
      <c r="J113" s="441"/>
      <c r="K113" s="442"/>
      <c r="L113" s="443"/>
      <c r="N113" s="441"/>
      <c r="O113" s="441"/>
      <c r="P113" s="441"/>
      <c r="Q113" s="441"/>
      <c r="R113" s="558"/>
      <c r="S113" s="441"/>
      <c r="T113" s="441"/>
      <c r="U113" s="441"/>
      <c r="V113" s="444" t="str">
        <f>V2</f>
        <v>17/a. számú melléklet</v>
      </c>
    </row>
    <row r="114" spans="1:22" ht="11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26"/>
      <c r="P114" s="3"/>
      <c r="Q114" s="3"/>
      <c r="R114" s="559"/>
      <c r="V114" s="53" t="str">
        <f>V3</f>
        <v>adatok Ft-ban</v>
      </c>
    </row>
    <row r="115" spans="1:22" ht="11.25">
      <c r="A115" s="658" t="s">
        <v>1</v>
      </c>
      <c r="B115" s="651" t="s">
        <v>2</v>
      </c>
      <c r="C115" s="651" t="s">
        <v>3</v>
      </c>
      <c r="D115" s="651" t="s">
        <v>4</v>
      </c>
      <c r="E115" s="651" t="s">
        <v>5</v>
      </c>
      <c r="F115" s="651" t="s">
        <v>6</v>
      </c>
      <c r="G115" s="651" t="s">
        <v>7</v>
      </c>
      <c r="H115" s="651" t="s">
        <v>8</v>
      </c>
      <c r="I115" s="651" t="s">
        <v>9</v>
      </c>
      <c r="J115" s="651" t="s">
        <v>10</v>
      </c>
      <c r="K115" s="651" t="s">
        <v>11</v>
      </c>
      <c r="L115" s="653" t="s">
        <v>12</v>
      </c>
      <c r="M115" s="651" t="s">
        <v>13</v>
      </c>
      <c r="N115" s="445"/>
      <c r="O115" s="640" t="str">
        <f>O4</f>
        <v>Eredeti ei.</v>
      </c>
      <c r="P115" s="640" t="str">
        <f>P4</f>
        <v>Módosított ei.</v>
      </c>
      <c r="Q115" s="640" t="str">
        <f>Q4</f>
        <v>Teljesítés</v>
      </c>
      <c r="R115" s="640" t="str">
        <f>R4</f>
        <v>Teljesítés %-a</v>
      </c>
      <c r="T115" s="721" t="s">
        <v>0</v>
      </c>
      <c r="U115" s="722"/>
      <c r="V115" s="723"/>
    </row>
    <row r="116" spans="1:22" ht="49.5" customHeight="1">
      <c r="A116" s="659"/>
      <c r="B116" s="652"/>
      <c r="C116" s="652"/>
      <c r="D116" s="652"/>
      <c r="E116" s="652"/>
      <c r="F116" s="652"/>
      <c r="G116" s="652"/>
      <c r="H116" s="652"/>
      <c r="I116" s="652"/>
      <c r="J116" s="652"/>
      <c r="K116" s="652"/>
      <c r="L116" s="654"/>
      <c r="M116" s="652"/>
      <c r="N116" s="446" t="s">
        <v>13</v>
      </c>
      <c r="O116" s="640"/>
      <c r="P116" s="640"/>
      <c r="Q116" s="640"/>
      <c r="R116" s="640"/>
      <c r="T116" s="6" t="s">
        <v>14</v>
      </c>
      <c r="U116" s="6" t="s">
        <v>15</v>
      </c>
      <c r="V116" s="6" t="s">
        <v>16</v>
      </c>
    </row>
    <row r="117" spans="1:25" s="23" customFormat="1" ht="11.25">
      <c r="A117" s="19"/>
      <c r="B117" s="19"/>
      <c r="C117" s="19"/>
      <c r="D117" s="19"/>
      <c r="E117" s="64"/>
      <c r="F117" s="64" t="s">
        <v>26</v>
      </c>
      <c r="G117" s="64"/>
      <c r="H117" s="64"/>
      <c r="I117" s="64"/>
      <c r="J117" s="64"/>
      <c r="K117" s="64"/>
      <c r="L117" s="64" t="s">
        <v>244</v>
      </c>
      <c r="M117" s="19"/>
      <c r="N117" s="64"/>
      <c r="O117" s="452"/>
      <c r="P117" s="452"/>
      <c r="Q117" s="452"/>
      <c r="R117" s="556"/>
      <c r="S117" s="449"/>
      <c r="T117" s="452"/>
      <c r="U117" s="452"/>
      <c r="V117" s="452"/>
      <c r="W117" s="15"/>
      <c r="X117" s="15"/>
      <c r="Y117" s="15"/>
    </row>
    <row r="118" spans="1:25" s="23" customFormat="1" ht="11.25">
      <c r="A118" s="19"/>
      <c r="B118" s="19"/>
      <c r="C118" s="19"/>
      <c r="D118" s="19"/>
      <c r="E118" s="64"/>
      <c r="F118" s="434" t="s">
        <v>246</v>
      </c>
      <c r="G118" s="64"/>
      <c r="H118" s="64"/>
      <c r="I118" s="64"/>
      <c r="J118" s="64"/>
      <c r="K118" s="64"/>
      <c r="L118" s="64" t="s">
        <v>727</v>
      </c>
      <c r="M118" s="64"/>
      <c r="N118" s="64" t="s">
        <v>826</v>
      </c>
      <c r="O118" s="452">
        <f>IF($N118="","",IF(SUMIF('[1]Címrend'!$Q:$Q,$N118,'[1]Címrend'!S:S)=0,0,SUMIF('[1]Címrend'!$Q:$Q,$N118,'[1]Címrend'!S:S)))</f>
        <v>0</v>
      </c>
      <c r="P118" s="452">
        <f>IF($N118="","",IF(SUMIF('[1]Címrend'!$Q:$Q,$N118,'[1]Címrend'!T:T)=0,0,SUMIF('[1]Címrend'!$Q:$Q,$N118,'[1]Címrend'!T:T)))</f>
        <v>0</v>
      </c>
      <c r="Q118" s="452">
        <f>IF($N118="","",IF(SUMIF('[1]Címrend'!$Q:$Q,$N118,'[1]Címrend'!U:U)=0,0,SUMIF('[1]Címrend'!$Q:$Q,$N118,'[1]Címrend'!U:U)))</f>
        <v>0</v>
      </c>
      <c r="R118" s="556">
        <f aca="true" t="shared" si="5" ref="R118:R181">IF(Q118="","",IF(Q118=0,0,Q118/P118))</f>
        <v>0</v>
      </c>
      <c r="S118" s="449"/>
      <c r="T118" s="452">
        <f>IF($N118="","",IF(SUMIF('[1]Címrend'!$Q:$Q,$N118,'[1]Címrend'!V:V)=0,0,SUMIF('[1]Címrend'!$Q:$Q,$N118,'[1]Címrend'!V:V)))</f>
        <v>0</v>
      </c>
      <c r="U118" s="452">
        <f>IF($N118="","",IF(SUMIF('[1]Címrend'!$Q:$Q,$N118,'[1]Címrend'!W:W)=0,0,SUMIF('[1]Címrend'!$Q:$Q,$N118,'[1]Címrend'!W:W)))</f>
        <v>0</v>
      </c>
      <c r="V118" s="452">
        <f>IF($N118="","",IF(SUMIF('[1]Címrend'!$Q:$Q,$N118,'[1]Címrend'!X:X)=0,0,SUMIF('[1]Címrend'!$Q:$Q,$N118,'[1]Címrend'!X:X)))</f>
        <v>0</v>
      </c>
      <c r="W118" s="15"/>
      <c r="X118" s="15"/>
      <c r="Y118" s="15"/>
    </row>
    <row r="119" spans="1:25" s="23" customFormat="1" ht="11.25">
      <c r="A119" s="19"/>
      <c r="B119" s="19"/>
      <c r="C119" s="19"/>
      <c r="D119" s="19"/>
      <c r="E119" s="64"/>
      <c r="F119" s="434" t="s">
        <v>247</v>
      </c>
      <c r="G119" s="64"/>
      <c r="H119" s="64"/>
      <c r="I119" s="64"/>
      <c r="J119" s="64"/>
      <c r="K119" s="64"/>
      <c r="L119" s="64" t="s">
        <v>728</v>
      </c>
      <c r="M119" s="64"/>
      <c r="N119" s="64" t="s">
        <v>827</v>
      </c>
      <c r="O119" s="452">
        <f>IF($N119="","",IF(SUMIF('[1]Címrend'!$Q:$Q,$N119,'[1]Címrend'!S:S)=0,0,SUMIF('[1]Címrend'!$Q:$Q,$N119,'[1]Címrend'!S:S)))</f>
        <v>0</v>
      </c>
      <c r="P119" s="452">
        <f>IF($N119="","",IF(SUMIF('[1]Címrend'!$Q:$Q,$N119,'[1]Címrend'!T:T)=0,0,SUMIF('[1]Címrend'!$Q:$Q,$N119,'[1]Címrend'!T:T)))</f>
        <v>0</v>
      </c>
      <c r="Q119" s="452">
        <f>IF($N119="","",IF(SUMIF('[1]Címrend'!$Q:$Q,$N119,'[1]Címrend'!U:U)=0,0,SUMIF('[1]Címrend'!$Q:$Q,$N119,'[1]Címrend'!U:U)))</f>
        <v>0</v>
      </c>
      <c r="R119" s="556">
        <f t="shared" si="5"/>
        <v>0</v>
      </c>
      <c r="S119" s="449"/>
      <c r="T119" s="452">
        <f>IF($N119="","",IF(SUMIF('[1]Címrend'!$Q:$Q,$N119,'[1]Címrend'!V:V)=0,0,SUMIF('[1]Címrend'!$Q:$Q,$N119,'[1]Címrend'!V:V)))</f>
        <v>0</v>
      </c>
      <c r="U119" s="452">
        <f>IF($N119="","",IF(SUMIF('[1]Címrend'!$Q:$Q,$N119,'[1]Címrend'!W:W)=0,0,SUMIF('[1]Címrend'!$Q:$Q,$N119,'[1]Címrend'!W:W)))</f>
        <v>0</v>
      </c>
      <c r="V119" s="452">
        <f>IF($N119="","",IF(SUMIF('[1]Címrend'!$Q:$Q,$N119,'[1]Címrend'!X:X)=0,0,SUMIF('[1]Címrend'!$Q:$Q,$N119,'[1]Címrend'!X:X)))</f>
        <v>0</v>
      </c>
      <c r="W119" s="15"/>
      <c r="X119" s="15"/>
      <c r="Y119" s="15"/>
    </row>
    <row r="120" spans="1:25" s="23" customFormat="1" ht="11.25">
      <c r="A120" s="19"/>
      <c r="B120" s="19"/>
      <c r="C120" s="19"/>
      <c r="D120" s="19"/>
      <c r="E120" s="64"/>
      <c r="F120" s="434" t="s">
        <v>719</v>
      </c>
      <c r="G120" s="64"/>
      <c r="H120" s="64"/>
      <c r="I120" s="64"/>
      <c r="J120" s="64"/>
      <c r="K120" s="64"/>
      <c r="L120" s="64" t="s">
        <v>729</v>
      </c>
      <c r="M120" s="64"/>
      <c r="N120" s="64" t="s">
        <v>828</v>
      </c>
      <c r="O120" s="452">
        <f>IF($N120="","",IF(SUMIF('[1]Címrend'!$Q:$Q,$N120,'[1]Címrend'!S:S)=0,0,SUMIF('[1]Címrend'!$Q:$Q,$N120,'[1]Címrend'!S:S)))</f>
        <v>0</v>
      </c>
      <c r="P120" s="452">
        <f>IF($N120="","",IF(SUMIF('[1]Címrend'!$Q:$Q,$N120,'[1]Címrend'!T:T)=0,0,SUMIF('[1]Címrend'!$Q:$Q,$N120,'[1]Címrend'!T:T)))</f>
        <v>0</v>
      </c>
      <c r="Q120" s="452">
        <f>IF($N120="","",IF(SUMIF('[1]Címrend'!$Q:$Q,$N120,'[1]Címrend'!U:U)=0,0,SUMIF('[1]Címrend'!$Q:$Q,$N120,'[1]Címrend'!U:U)))</f>
        <v>0</v>
      </c>
      <c r="R120" s="556">
        <f t="shared" si="5"/>
        <v>0</v>
      </c>
      <c r="S120" s="449"/>
      <c r="T120" s="452">
        <f>IF($N120="","",IF(SUMIF('[1]Címrend'!$Q:$Q,$N120,'[1]Címrend'!V:V)=0,0,SUMIF('[1]Címrend'!$Q:$Q,$N120,'[1]Címrend'!V:V)))</f>
        <v>0</v>
      </c>
      <c r="U120" s="452">
        <f>IF($N120="","",IF(SUMIF('[1]Címrend'!$Q:$Q,$N120,'[1]Címrend'!W:W)=0,0,SUMIF('[1]Címrend'!$Q:$Q,$N120,'[1]Címrend'!W:W)))</f>
        <v>0</v>
      </c>
      <c r="V120" s="452">
        <f>IF($N120="","",IF(SUMIF('[1]Címrend'!$Q:$Q,$N120,'[1]Címrend'!X:X)=0,0,SUMIF('[1]Címrend'!$Q:$Q,$N120,'[1]Címrend'!X:X)))</f>
        <v>0</v>
      </c>
      <c r="W120" s="15"/>
      <c r="X120" s="15"/>
      <c r="Y120" s="15"/>
    </row>
    <row r="121" spans="1:25" s="23" customFormat="1" ht="11.25">
      <c r="A121" s="19"/>
      <c r="B121" s="19"/>
      <c r="C121" s="19"/>
      <c r="D121" s="19"/>
      <c r="E121" s="64"/>
      <c r="F121" s="434" t="s">
        <v>720</v>
      </c>
      <c r="G121" s="64"/>
      <c r="H121" s="64"/>
      <c r="I121" s="64"/>
      <c r="J121" s="64"/>
      <c r="K121" s="64"/>
      <c r="L121" s="64" t="s">
        <v>730</v>
      </c>
      <c r="M121" s="64"/>
      <c r="N121" s="64" t="s">
        <v>829</v>
      </c>
      <c r="O121" s="452">
        <f>IF($N121="","",IF(SUMIF('[1]Címrend'!$Q:$Q,$N121,'[1]Címrend'!S:S)=0,0,SUMIF('[1]Címrend'!$Q:$Q,$N121,'[1]Címrend'!S:S)))</f>
        <v>0</v>
      </c>
      <c r="P121" s="452">
        <f>IF($N121="","",IF(SUMIF('[1]Címrend'!$Q:$Q,$N121,'[1]Címrend'!T:T)=0,0,SUMIF('[1]Címrend'!$Q:$Q,$N121,'[1]Címrend'!T:T)))</f>
        <v>0</v>
      </c>
      <c r="Q121" s="452">
        <f>IF($N121="","",IF(SUMIF('[1]Címrend'!$Q:$Q,$N121,'[1]Címrend'!U:U)=0,0,SUMIF('[1]Címrend'!$Q:$Q,$N121,'[1]Címrend'!U:U)))</f>
        <v>0</v>
      </c>
      <c r="R121" s="556">
        <f t="shared" si="5"/>
        <v>0</v>
      </c>
      <c r="S121" s="449"/>
      <c r="T121" s="452">
        <f>IF($N121="","",IF(SUMIF('[1]Címrend'!$Q:$Q,$N121,'[1]Címrend'!V:V)=0,0,SUMIF('[1]Címrend'!$Q:$Q,$N121,'[1]Címrend'!V:V)))</f>
        <v>0</v>
      </c>
      <c r="U121" s="452">
        <f>IF($N121="","",IF(SUMIF('[1]Címrend'!$Q:$Q,$N121,'[1]Címrend'!W:W)=0,0,SUMIF('[1]Címrend'!$Q:$Q,$N121,'[1]Címrend'!W:W)))</f>
        <v>0</v>
      </c>
      <c r="V121" s="452">
        <f>IF($N121="","",IF(SUMIF('[1]Címrend'!$Q:$Q,$N121,'[1]Címrend'!X:X)=0,0,SUMIF('[1]Címrend'!$Q:$Q,$N121,'[1]Címrend'!X:X)))</f>
        <v>0</v>
      </c>
      <c r="W121" s="15"/>
      <c r="X121" s="15"/>
      <c r="Y121" s="15"/>
    </row>
    <row r="122" spans="1:25" s="23" customFormat="1" ht="11.25">
      <c r="A122" s="19"/>
      <c r="B122" s="19"/>
      <c r="C122" s="19"/>
      <c r="D122" s="19"/>
      <c r="E122" s="64"/>
      <c r="F122" s="434" t="s">
        <v>721</v>
      </c>
      <c r="G122" s="64"/>
      <c r="H122" s="64"/>
      <c r="I122" s="64"/>
      <c r="J122" s="64"/>
      <c r="K122" s="64"/>
      <c r="L122" s="64" t="s">
        <v>731</v>
      </c>
      <c r="M122" s="64"/>
      <c r="N122" s="64" t="s">
        <v>830</v>
      </c>
      <c r="O122" s="452">
        <f>IF($N122="","",IF(SUMIF('[1]Címrend'!$Q:$Q,$N122,'[1]Címrend'!S:S)=0,0,SUMIF('[1]Címrend'!$Q:$Q,$N122,'[1]Címrend'!S:S)))</f>
        <v>0</v>
      </c>
      <c r="P122" s="452">
        <f>IF($N122="","",IF(SUMIF('[1]Címrend'!$Q:$Q,$N122,'[1]Címrend'!T:T)=0,0,SUMIF('[1]Címrend'!$Q:$Q,$N122,'[1]Címrend'!T:T)))</f>
        <v>0</v>
      </c>
      <c r="Q122" s="452">
        <f>IF($N122="","",IF(SUMIF('[1]Címrend'!$Q:$Q,$N122,'[1]Címrend'!U:U)=0,0,SUMIF('[1]Címrend'!$Q:$Q,$N122,'[1]Címrend'!U:U)))</f>
        <v>0</v>
      </c>
      <c r="R122" s="556">
        <f t="shared" si="5"/>
        <v>0</v>
      </c>
      <c r="S122" s="449"/>
      <c r="T122" s="452">
        <f>IF($N122="","",IF(SUMIF('[1]Címrend'!$Q:$Q,$N122,'[1]Címrend'!V:V)=0,0,SUMIF('[1]Címrend'!$Q:$Q,$N122,'[1]Címrend'!V:V)))</f>
        <v>0</v>
      </c>
      <c r="U122" s="452">
        <f>IF($N122="","",IF(SUMIF('[1]Címrend'!$Q:$Q,$N122,'[1]Címrend'!W:W)=0,0,SUMIF('[1]Címrend'!$Q:$Q,$N122,'[1]Címrend'!W:W)))</f>
        <v>0</v>
      </c>
      <c r="V122" s="452">
        <f>IF($N122="","",IF(SUMIF('[1]Címrend'!$Q:$Q,$N122,'[1]Címrend'!X:X)=0,0,SUMIF('[1]Címrend'!$Q:$Q,$N122,'[1]Címrend'!X:X)))</f>
        <v>0</v>
      </c>
      <c r="W122" s="15"/>
      <c r="X122" s="15"/>
      <c r="Y122" s="15"/>
    </row>
    <row r="123" spans="1:25" s="23" customFormat="1" ht="11.25">
      <c r="A123" s="19"/>
      <c r="B123" s="19"/>
      <c r="C123" s="19"/>
      <c r="D123" s="19"/>
      <c r="E123" s="64"/>
      <c r="F123" s="434" t="s">
        <v>722</v>
      </c>
      <c r="G123" s="64"/>
      <c r="H123" s="64"/>
      <c r="I123" s="64"/>
      <c r="J123" s="64"/>
      <c r="K123" s="64"/>
      <c r="L123" s="64" t="s">
        <v>732</v>
      </c>
      <c r="M123" s="64"/>
      <c r="N123" s="64" t="s">
        <v>831</v>
      </c>
      <c r="O123" s="452">
        <f>IF($N123="","",IF(SUMIF('[1]Címrend'!$Q:$Q,$N123,'[1]Címrend'!S:S)=0,0,SUMIF('[1]Címrend'!$Q:$Q,$N123,'[1]Címrend'!S:S)))</f>
        <v>0</v>
      </c>
      <c r="P123" s="452">
        <f>IF($N123="","",IF(SUMIF('[1]Címrend'!$Q:$Q,$N123,'[1]Címrend'!T:T)=0,0,SUMIF('[1]Címrend'!$Q:$Q,$N123,'[1]Címrend'!T:T)))</f>
        <v>0</v>
      </c>
      <c r="Q123" s="452">
        <f>IF($N123="","",IF(SUMIF('[1]Címrend'!$Q:$Q,$N123,'[1]Címrend'!U:U)=0,0,SUMIF('[1]Címrend'!$Q:$Q,$N123,'[1]Címrend'!U:U)))</f>
        <v>0</v>
      </c>
      <c r="R123" s="556">
        <f t="shared" si="5"/>
        <v>0</v>
      </c>
      <c r="S123" s="449"/>
      <c r="T123" s="452">
        <f>IF($N123="","",IF(SUMIF('[1]Címrend'!$Q:$Q,$N123,'[1]Címrend'!V:V)=0,0,SUMIF('[1]Címrend'!$Q:$Q,$N123,'[1]Címrend'!V:V)))</f>
        <v>0</v>
      </c>
      <c r="U123" s="452">
        <f>IF($N123="","",IF(SUMIF('[1]Címrend'!$Q:$Q,$N123,'[1]Címrend'!W:W)=0,0,SUMIF('[1]Címrend'!$Q:$Q,$N123,'[1]Címrend'!W:W)))</f>
        <v>0</v>
      </c>
      <c r="V123" s="452">
        <f>IF($N123="","",IF(SUMIF('[1]Címrend'!$Q:$Q,$N123,'[1]Címrend'!X:X)=0,0,SUMIF('[1]Címrend'!$Q:$Q,$N123,'[1]Címrend'!X:X)))</f>
        <v>0</v>
      </c>
      <c r="W123" s="15"/>
      <c r="X123" s="15"/>
      <c r="Y123" s="15"/>
    </row>
    <row r="124" spans="1:25" s="23" customFormat="1" ht="11.25">
      <c r="A124" s="19"/>
      <c r="B124" s="19"/>
      <c r="C124" s="19"/>
      <c r="D124" s="19"/>
      <c r="E124" s="64"/>
      <c r="F124" s="434" t="s">
        <v>723</v>
      </c>
      <c r="G124" s="64"/>
      <c r="H124" s="64"/>
      <c r="I124" s="64"/>
      <c r="J124" s="64"/>
      <c r="K124" s="64"/>
      <c r="L124" s="64" t="s">
        <v>733</v>
      </c>
      <c r="M124" s="64"/>
      <c r="N124" s="64" t="s">
        <v>832</v>
      </c>
      <c r="O124" s="452">
        <f>IF($N124="","",IF(SUMIF('[1]Címrend'!$Q:$Q,$N124,'[1]Címrend'!S:S)=0,0,SUMIF('[1]Címrend'!$Q:$Q,$N124,'[1]Címrend'!S:S)))</f>
        <v>0</v>
      </c>
      <c r="P124" s="452">
        <f>IF($N124="","",IF(SUMIF('[1]Címrend'!$Q:$Q,$N124,'[1]Címrend'!T:T)=0,0,SUMIF('[1]Címrend'!$Q:$Q,$N124,'[1]Címrend'!T:T)))</f>
        <v>0</v>
      </c>
      <c r="Q124" s="452">
        <f>IF($N124="","",IF(SUMIF('[1]Címrend'!$Q:$Q,$N124,'[1]Címrend'!U:U)=0,0,SUMIF('[1]Címrend'!$Q:$Q,$N124,'[1]Címrend'!U:U)))</f>
        <v>0</v>
      </c>
      <c r="R124" s="556">
        <f t="shared" si="5"/>
        <v>0</v>
      </c>
      <c r="S124" s="449"/>
      <c r="T124" s="452">
        <f>IF($N124="","",IF(SUMIF('[1]Címrend'!$Q:$Q,$N124,'[1]Címrend'!V:V)=0,0,SUMIF('[1]Címrend'!$Q:$Q,$N124,'[1]Címrend'!V:V)))</f>
        <v>0</v>
      </c>
      <c r="U124" s="452">
        <f>IF($N124="","",IF(SUMIF('[1]Címrend'!$Q:$Q,$N124,'[1]Címrend'!W:W)=0,0,SUMIF('[1]Címrend'!$Q:$Q,$N124,'[1]Címrend'!W:W)))</f>
        <v>0</v>
      </c>
      <c r="V124" s="452">
        <f>IF($N124="","",IF(SUMIF('[1]Címrend'!$Q:$Q,$N124,'[1]Címrend'!X:X)=0,0,SUMIF('[1]Címrend'!$Q:$Q,$N124,'[1]Címrend'!X:X)))</f>
        <v>0</v>
      </c>
      <c r="W124" s="15"/>
      <c r="X124" s="15"/>
      <c r="Y124" s="15"/>
    </row>
    <row r="125" spans="1:25" s="23" customFormat="1" ht="11.25">
      <c r="A125" s="19"/>
      <c r="B125" s="19"/>
      <c r="C125" s="19"/>
      <c r="D125" s="19"/>
      <c r="E125" s="64"/>
      <c r="F125" s="434" t="s">
        <v>724</v>
      </c>
      <c r="G125" s="64"/>
      <c r="H125" s="64"/>
      <c r="I125" s="64"/>
      <c r="J125" s="64"/>
      <c r="K125" s="64"/>
      <c r="L125" s="64" t="s">
        <v>734</v>
      </c>
      <c r="M125" s="64"/>
      <c r="N125" s="64" t="s">
        <v>833</v>
      </c>
      <c r="O125" s="452">
        <f>IF($N125="","",IF(SUMIF('[1]Címrend'!$Q:$Q,$N125,'[1]Címrend'!S:S)=0,0,SUMIF('[1]Címrend'!$Q:$Q,$N125,'[1]Címrend'!S:S)))</f>
        <v>0</v>
      </c>
      <c r="P125" s="452">
        <f>IF($N125="","",IF(SUMIF('[1]Címrend'!$Q:$Q,$N125,'[1]Címrend'!T:T)=0,0,SUMIF('[1]Címrend'!$Q:$Q,$N125,'[1]Címrend'!T:T)))</f>
        <v>0</v>
      </c>
      <c r="Q125" s="452">
        <f>IF($N125="","",IF(SUMIF('[1]Címrend'!$Q:$Q,$N125,'[1]Címrend'!U:U)=0,0,SUMIF('[1]Címrend'!$Q:$Q,$N125,'[1]Címrend'!U:U)))</f>
        <v>0</v>
      </c>
      <c r="R125" s="556">
        <f t="shared" si="5"/>
        <v>0</v>
      </c>
      <c r="S125" s="449"/>
      <c r="T125" s="452">
        <f>IF($N125="","",IF(SUMIF('[1]Címrend'!$Q:$Q,$N125,'[1]Címrend'!V:V)=0,0,SUMIF('[1]Címrend'!$Q:$Q,$N125,'[1]Címrend'!V:V)))</f>
        <v>0</v>
      </c>
      <c r="U125" s="452">
        <f>IF($N125="","",IF(SUMIF('[1]Címrend'!$Q:$Q,$N125,'[1]Címrend'!W:W)=0,0,SUMIF('[1]Címrend'!$Q:$Q,$N125,'[1]Címrend'!W:W)))</f>
        <v>0</v>
      </c>
      <c r="V125" s="452">
        <f>IF($N125="","",IF(SUMIF('[1]Címrend'!$Q:$Q,$N125,'[1]Címrend'!X:X)=0,0,SUMIF('[1]Címrend'!$Q:$Q,$N125,'[1]Címrend'!X:X)))</f>
        <v>0</v>
      </c>
      <c r="W125" s="15"/>
      <c r="X125" s="15"/>
      <c r="Y125" s="15"/>
    </row>
    <row r="126" spans="1:25" s="23" customFormat="1" ht="11.25">
      <c r="A126" s="19"/>
      <c r="B126" s="19"/>
      <c r="C126" s="19"/>
      <c r="D126" s="19"/>
      <c r="E126" s="64"/>
      <c r="F126" s="434" t="s">
        <v>725</v>
      </c>
      <c r="G126" s="64"/>
      <c r="H126" s="64"/>
      <c r="I126" s="64"/>
      <c r="J126" s="64"/>
      <c r="K126" s="64"/>
      <c r="L126" s="64" t="s">
        <v>735</v>
      </c>
      <c r="M126" s="64"/>
      <c r="N126" s="64" t="s">
        <v>834</v>
      </c>
      <c r="O126" s="452">
        <f>IF($N126="","",IF(SUMIF('[1]Címrend'!$Q:$Q,$N126,'[1]Címrend'!S:S)=0,0,SUMIF('[1]Címrend'!$Q:$Q,$N126,'[1]Címrend'!S:S)))</f>
        <v>0</v>
      </c>
      <c r="P126" s="452">
        <f>IF($N126="","",IF(SUMIF('[1]Címrend'!$Q:$Q,$N126,'[1]Címrend'!T:T)=0,0,SUMIF('[1]Címrend'!$Q:$Q,$N126,'[1]Címrend'!T:T)))</f>
        <v>1200000</v>
      </c>
      <c r="Q126" s="452">
        <v>1200000</v>
      </c>
      <c r="R126" s="556">
        <f t="shared" si="5"/>
        <v>1</v>
      </c>
      <c r="S126" s="449"/>
      <c r="T126" s="452">
        <f>IF($N126="","",IF(SUMIF('[1]Címrend'!$Q:$Q,$N126,'[1]Címrend'!V:V)=0,0,SUMIF('[1]Címrend'!$Q:$Q,$N126,'[1]Címrend'!V:V)))</f>
        <v>0</v>
      </c>
      <c r="U126" s="452">
        <v>0</v>
      </c>
      <c r="V126" s="452">
        <v>1200000</v>
      </c>
      <c r="W126" s="15"/>
      <c r="X126" s="15"/>
      <c r="Y126" s="15"/>
    </row>
    <row r="127" spans="1:25" s="23" customFormat="1" ht="11.25">
      <c r="A127" s="19"/>
      <c r="B127" s="19"/>
      <c r="C127" s="19"/>
      <c r="D127" s="19"/>
      <c r="E127" s="64"/>
      <c r="F127" s="434" t="s">
        <v>726</v>
      </c>
      <c r="G127" s="64"/>
      <c r="H127" s="64"/>
      <c r="I127" s="64"/>
      <c r="J127" s="64"/>
      <c r="K127" s="64"/>
      <c r="L127" s="64" t="s">
        <v>736</v>
      </c>
      <c r="M127" s="64"/>
      <c r="N127" s="64" t="s">
        <v>835</v>
      </c>
      <c r="O127" s="452">
        <f>IF($N127="","",IF(SUMIF('[1]Címrend'!$Q:$Q,$N127,'[1]Címrend'!S:S)=0,0,SUMIF('[1]Címrend'!$Q:$Q,$N127,'[1]Címrend'!S:S)))</f>
        <v>0</v>
      </c>
      <c r="P127" s="452">
        <f>IF($N127="","",IF(SUMIF('[1]Címrend'!$Q:$Q,$N127,'[1]Címrend'!T:T)=0,0,SUMIF('[1]Címrend'!$Q:$Q,$N127,'[1]Címrend'!T:T)))</f>
        <v>0</v>
      </c>
      <c r="Q127" s="452">
        <f>IF($N127="","",IF(SUMIF('[1]Címrend'!$Q:$Q,$N127,'[1]Címrend'!U:U)=0,0,SUMIF('[1]Címrend'!$Q:$Q,$N127,'[1]Címrend'!U:U)))</f>
        <v>0</v>
      </c>
      <c r="R127" s="556">
        <f t="shared" si="5"/>
        <v>0</v>
      </c>
      <c r="S127" s="449"/>
      <c r="T127" s="452">
        <f>IF($N127="","",IF(SUMIF('[1]Címrend'!$Q:$Q,$N127,'[1]Címrend'!V:V)=0,0,SUMIF('[1]Címrend'!$Q:$Q,$N127,'[1]Címrend'!V:V)))</f>
        <v>0</v>
      </c>
      <c r="U127" s="452">
        <f>IF($N127="","",IF(SUMIF('[1]Címrend'!$Q:$Q,$N127,'[1]Címrend'!W:W)=0,0,SUMIF('[1]Címrend'!$Q:$Q,$N127,'[1]Címrend'!W:W)))</f>
        <v>0</v>
      </c>
      <c r="V127" s="452">
        <f>IF($N127="","",IF(SUMIF('[1]Címrend'!$Q:$Q,$N127,'[1]Címrend'!X:X)=0,0,SUMIF('[1]Címrend'!$Q:$Q,$N127,'[1]Címrend'!X:X)))</f>
        <v>0</v>
      </c>
      <c r="W127" s="15"/>
      <c r="X127" s="15"/>
      <c r="Y127" s="15"/>
    </row>
    <row r="128" spans="5:25" s="19" customFormat="1" ht="11.25">
      <c r="E128" s="64"/>
      <c r="F128" s="454" t="s">
        <v>26</v>
      </c>
      <c r="G128" s="454"/>
      <c r="H128" s="454"/>
      <c r="I128" s="454"/>
      <c r="J128" s="454"/>
      <c r="K128" s="454"/>
      <c r="L128" s="454" t="s">
        <v>248</v>
      </c>
      <c r="M128" s="20" t="s">
        <v>245</v>
      </c>
      <c r="N128" s="454"/>
      <c r="O128" s="455">
        <f>SUM(O118,O119,O120,O121,O122,O123,O124,O125,O126,O127)</f>
        <v>0</v>
      </c>
      <c r="P128" s="455">
        <f aca="true" t="shared" si="6" ref="P128:V128">SUM(P118,P119,P120,P121,P122,P123,P124,P125,P126,P127)</f>
        <v>1200000</v>
      </c>
      <c r="Q128" s="455">
        <f t="shared" si="6"/>
        <v>1200000</v>
      </c>
      <c r="R128" s="561">
        <f t="shared" si="5"/>
        <v>1</v>
      </c>
      <c r="S128" s="449"/>
      <c r="T128" s="455">
        <f t="shared" si="6"/>
        <v>0</v>
      </c>
      <c r="U128" s="455">
        <f t="shared" si="6"/>
        <v>0</v>
      </c>
      <c r="V128" s="455">
        <f t="shared" si="6"/>
        <v>1200000</v>
      </c>
      <c r="W128" s="34"/>
      <c r="X128" s="34"/>
      <c r="Y128" s="34"/>
    </row>
    <row r="129" spans="6:25" s="64" customFormat="1" ht="11.25">
      <c r="F129" s="454" t="s">
        <v>30</v>
      </c>
      <c r="G129" s="454"/>
      <c r="H129" s="454"/>
      <c r="I129" s="454"/>
      <c r="J129" s="454"/>
      <c r="K129" s="454"/>
      <c r="L129" s="454" t="s">
        <v>249</v>
      </c>
      <c r="M129" s="20" t="s">
        <v>250</v>
      </c>
      <c r="N129" s="454" t="s">
        <v>250</v>
      </c>
      <c r="O129" s="22">
        <f>IF($N129="","",IF(SUMIF('[1]Címrend'!$Q:$Q,$N129,'[1]Címrend'!S:S)=0,0,SUMIF('[1]Címrend'!$Q:$Q,$N129,'[1]Címrend'!S:S)))</f>
        <v>0</v>
      </c>
      <c r="P129" s="22">
        <f>IF($N129="","",IF(SUMIF('[1]Címrend'!$Q:$Q,$N129,'[1]Címrend'!T:T)=0,0,SUMIF('[1]Címrend'!$Q:$Q,$N129,'[1]Címrend'!T:T)))</f>
        <v>0</v>
      </c>
      <c r="Q129" s="22">
        <f>IF($N129="","",IF(SUMIF('[1]Címrend'!$Q:$Q,$N129,'[1]Címrend'!U:U)=0,0,SUMIF('[1]Címrend'!$Q:$Q,$N129,'[1]Címrend'!U:U)))</f>
        <v>0</v>
      </c>
      <c r="R129" s="560">
        <f t="shared" si="5"/>
        <v>0</v>
      </c>
      <c r="S129" s="35"/>
      <c r="T129" s="22">
        <f>IF($N129="","",IF(SUMIF('[1]Címrend'!$Q:$Q,$N129,'[1]Címrend'!V:V)=0,0,SUMIF('[1]Címrend'!$Q:$Q,$N129,'[1]Címrend'!V:V)))</f>
        <v>0</v>
      </c>
      <c r="U129" s="22">
        <f>IF($N129="","",IF(SUMIF('[1]Címrend'!$Q:$Q,$N129,'[1]Címrend'!W:W)=0,0,SUMIF('[1]Címrend'!$Q:$Q,$N129,'[1]Címrend'!W:W)))</f>
        <v>0</v>
      </c>
      <c r="V129" s="22">
        <f>IF($N129="","",IF(SUMIF('[1]Címrend'!$Q:$Q,$N129,'[1]Címrend'!X:X)=0,0,SUMIF('[1]Címrend'!$Q:$Q,$N129,'[1]Címrend'!X:X)))</f>
        <v>0</v>
      </c>
      <c r="W129" s="452"/>
      <c r="X129" s="452"/>
      <c r="Y129" s="452"/>
    </row>
    <row r="130" spans="1:25" ht="11.25">
      <c r="A130" s="64"/>
      <c r="B130" s="64"/>
      <c r="C130" s="64"/>
      <c r="D130" s="64"/>
      <c r="E130" s="64"/>
      <c r="F130" s="64" t="s">
        <v>33</v>
      </c>
      <c r="G130" s="64"/>
      <c r="H130" s="64"/>
      <c r="I130" s="64"/>
      <c r="J130" s="64"/>
      <c r="K130" s="64"/>
      <c r="L130" s="64" t="s">
        <v>251</v>
      </c>
      <c r="M130" s="64"/>
      <c r="N130" s="64"/>
      <c r="O130" s="452"/>
      <c r="P130" s="452"/>
      <c r="Q130" s="452"/>
      <c r="R130" s="556">
        <f t="shared" si="5"/>
      </c>
      <c r="S130" s="449"/>
      <c r="T130" s="452"/>
      <c r="U130" s="452"/>
      <c r="V130" s="452"/>
      <c r="W130" s="447"/>
      <c r="X130" s="447"/>
      <c r="Y130" s="447"/>
    </row>
    <row r="131" spans="1:25" ht="11.25">
      <c r="A131" s="64"/>
      <c r="B131" s="64"/>
      <c r="C131" s="64"/>
      <c r="D131" s="64"/>
      <c r="E131" s="64"/>
      <c r="F131" s="456" t="s">
        <v>404</v>
      </c>
      <c r="G131" s="64"/>
      <c r="H131" s="64"/>
      <c r="I131" s="64"/>
      <c r="J131" s="64"/>
      <c r="K131" s="64"/>
      <c r="L131" s="64" t="s">
        <v>252</v>
      </c>
      <c r="M131" s="64"/>
      <c r="N131" s="64" t="s">
        <v>836</v>
      </c>
      <c r="O131" s="452">
        <f>IF($N131="","",IF(SUMIF('[1]Címrend'!$Q:$Q,$N131,'[1]Címrend'!S:S)=0,0,SUMIF('[1]Címrend'!$Q:$Q,$N131,'[1]Címrend'!S:S)))</f>
        <v>0</v>
      </c>
      <c r="P131" s="452">
        <f>IF($N131="","",IF(SUMIF('[1]Címrend'!$Q:$Q,$N131,'[1]Címrend'!T:T)=0,0,SUMIF('[1]Címrend'!$Q:$Q,$N131,'[1]Címrend'!T:T)))</f>
        <v>3916372</v>
      </c>
      <c r="Q131" s="452">
        <v>1958186</v>
      </c>
      <c r="R131" s="556">
        <f t="shared" si="5"/>
        <v>0.5</v>
      </c>
      <c r="S131" s="449"/>
      <c r="T131" s="452">
        <f>IF($N131="","",IF(SUMIF('[1]Címrend'!$Q:$Q,$N131,'[1]Címrend'!V:V)=0,0,SUMIF('[1]Címrend'!$Q:$Q,$N131,'[1]Címrend'!V:V)))</f>
        <v>0</v>
      </c>
      <c r="U131" s="452">
        <v>0</v>
      </c>
      <c r="V131" s="452">
        <v>1958186</v>
      </c>
      <c r="W131" s="447"/>
      <c r="X131" s="447"/>
      <c r="Y131" s="447"/>
    </row>
    <row r="132" spans="1:25" ht="11.25">
      <c r="A132" s="64"/>
      <c r="B132" s="64"/>
      <c r="C132" s="64"/>
      <c r="D132" s="64"/>
      <c r="E132" s="64"/>
      <c r="F132" s="456" t="s">
        <v>405</v>
      </c>
      <c r="G132" s="64"/>
      <c r="H132" s="64"/>
      <c r="I132" s="64"/>
      <c r="J132" s="64"/>
      <c r="K132" s="64"/>
      <c r="L132" s="64" t="s">
        <v>414</v>
      </c>
      <c r="M132" s="64"/>
      <c r="N132" s="64" t="s">
        <v>837</v>
      </c>
      <c r="O132" s="452">
        <f>IF($N132="","",IF(SUMIF('[1]Címrend'!$Q:$Q,$N132,'[1]Címrend'!S:S)=0,0,SUMIF('[1]Címrend'!$Q:$Q,$N132,'[1]Címrend'!S:S)))</f>
        <v>0</v>
      </c>
      <c r="P132" s="452">
        <f>IF($N132="","",IF(SUMIF('[1]Címrend'!$Q:$Q,$N132,'[1]Címrend'!T:T)=0,0,SUMIF('[1]Címrend'!$Q:$Q,$N132,'[1]Címrend'!T:T)))</f>
        <v>0</v>
      </c>
      <c r="Q132" s="452">
        <f>IF($N132="","",IF(SUMIF('[1]Címrend'!$Q:$Q,$N132,'[1]Címrend'!U:U)=0,0,SUMIF('[1]Címrend'!$Q:$Q,$N132,'[1]Címrend'!U:U)))</f>
        <v>0</v>
      </c>
      <c r="R132" s="556">
        <f t="shared" si="5"/>
        <v>0</v>
      </c>
      <c r="S132" s="449"/>
      <c r="T132" s="452">
        <f>IF($N132="","",IF(SUMIF('[1]Címrend'!$Q:$Q,$N132,'[1]Címrend'!V:V)=0,0,SUMIF('[1]Címrend'!$Q:$Q,$N132,'[1]Címrend'!V:V)))</f>
        <v>0</v>
      </c>
      <c r="U132" s="452">
        <f>IF($N132="","",IF(SUMIF('[1]Címrend'!$Q:$Q,$N132,'[1]Címrend'!W:W)=0,0,SUMIF('[1]Címrend'!$Q:$Q,$N132,'[1]Címrend'!W:W)))</f>
        <v>0</v>
      </c>
      <c r="V132" s="452">
        <f>IF($N132="","",IF(SUMIF('[1]Címrend'!$Q:$Q,$N132,'[1]Címrend'!X:X)=0,0,SUMIF('[1]Címrend'!$Q:$Q,$N132,'[1]Címrend'!X:X)))</f>
        <v>0</v>
      </c>
      <c r="W132" s="447"/>
      <c r="X132" s="447"/>
      <c r="Y132" s="447"/>
    </row>
    <row r="133" spans="1:25" ht="11.25">
      <c r="A133" s="64"/>
      <c r="B133" s="64"/>
      <c r="C133" s="64"/>
      <c r="D133" s="64"/>
      <c r="E133" s="64"/>
      <c r="F133" s="456" t="s">
        <v>406</v>
      </c>
      <c r="G133" s="64"/>
      <c r="H133" s="64"/>
      <c r="I133" s="64"/>
      <c r="J133" s="64"/>
      <c r="K133" s="64"/>
      <c r="L133" s="64" t="s">
        <v>253</v>
      </c>
      <c r="M133" s="64"/>
      <c r="N133" s="64" t="s">
        <v>838</v>
      </c>
      <c r="O133" s="452">
        <f>IF($N133="","",IF(SUMIF('[1]Címrend'!$Q:$Q,$N133,'[1]Címrend'!S:S)=0,0,SUMIF('[1]Címrend'!$Q:$Q,$N133,'[1]Címrend'!S:S)))</f>
        <v>76435860</v>
      </c>
      <c r="P133" s="452">
        <f>IF($N133="","",IF(SUMIF('[1]Címrend'!$Q:$Q,$N133,'[1]Címrend'!T:T)=0,0,SUMIF('[1]Címrend'!$Q:$Q,$N133,'[1]Címrend'!T:T)))</f>
        <v>64665860</v>
      </c>
      <c r="Q133" s="452">
        <v>52739100</v>
      </c>
      <c r="R133" s="556">
        <f t="shared" si="5"/>
        <v>0.8155632663046621</v>
      </c>
      <c r="S133" s="449"/>
      <c r="T133" s="452">
        <v>0</v>
      </c>
      <c r="U133" s="452">
        <f>Q133</f>
        <v>52739100</v>
      </c>
      <c r="V133" s="452">
        <f>IF($N133="","",IF(SUMIF('[1]Címrend'!$Q:$Q,$N133,'[1]Címrend'!X:X)=0,0,SUMIF('[1]Címrend'!$Q:$Q,$N133,'[1]Címrend'!X:X)))</f>
        <v>0</v>
      </c>
      <c r="W133" s="447"/>
      <c r="X133" s="447"/>
      <c r="Y133" s="447"/>
    </row>
    <row r="134" spans="1:25" ht="11.25">
      <c r="A134" s="64"/>
      <c r="B134" s="64"/>
      <c r="C134" s="64"/>
      <c r="D134" s="64"/>
      <c r="E134" s="64"/>
      <c r="F134" s="456" t="s">
        <v>407</v>
      </c>
      <c r="G134" s="64"/>
      <c r="H134" s="64"/>
      <c r="I134" s="64"/>
      <c r="J134" s="64"/>
      <c r="K134" s="64"/>
      <c r="L134" s="64" t="s">
        <v>254</v>
      </c>
      <c r="M134" s="64"/>
      <c r="N134" s="64" t="s">
        <v>839</v>
      </c>
      <c r="O134" s="452">
        <f>IF($N134="","",IF(SUMIF('[1]Címrend'!$Q:$Q,$N134,'[1]Címrend'!S:S)=0,0,SUMIF('[1]Címrend'!$Q:$Q,$N134,'[1]Címrend'!S:S)))</f>
        <v>0</v>
      </c>
      <c r="P134" s="452">
        <f>IF($N134="","",IF(SUMIF('[1]Címrend'!$Q:$Q,$N134,'[1]Címrend'!T:T)=0,0,SUMIF('[1]Címrend'!$Q:$Q,$N134,'[1]Címrend'!T:T)))</f>
        <v>13931354</v>
      </c>
      <c r="Q134" s="452">
        <v>15493540</v>
      </c>
      <c r="R134" s="556">
        <f t="shared" si="5"/>
        <v>1.1121345419835</v>
      </c>
      <c r="S134" s="449"/>
      <c r="T134" s="452">
        <v>0</v>
      </c>
      <c r="U134" s="452">
        <f>Q134-V134</f>
        <v>13493540</v>
      </c>
      <c r="V134" s="452">
        <v>2000000</v>
      </c>
      <c r="W134" s="447"/>
      <c r="X134" s="447"/>
      <c r="Y134" s="447"/>
    </row>
    <row r="135" spans="1:25" ht="11.25">
      <c r="A135" s="64"/>
      <c r="B135" s="64"/>
      <c r="C135" s="64"/>
      <c r="D135" s="64"/>
      <c r="E135" s="64"/>
      <c r="F135" s="456" t="s">
        <v>408</v>
      </c>
      <c r="G135" s="64"/>
      <c r="H135" s="64"/>
      <c r="I135" s="64"/>
      <c r="J135" s="64"/>
      <c r="K135" s="64"/>
      <c r="L135" s="64" t="s">
        <v>255</v>
      </c>
      <c r="M135" s="64"/>
      <c r="N135" s="64" t="s">
        <v>840</v>
      </c>
      <c r="O135" s="452">
        <f>IF($N135="","",IF(SUMIF('[1]Címrend'!$Q:$Q,$N135,'[1]Címrend'!S:S)=0,0,SUMIF('[1]Címrend'!$Q:$Q,$N135,'[1]Címrend'!S:S)))</f>
        <v>0</v>
      </c>
      <c r="P135" s="452">
        <f>IF($N135="","",IF(SUMIF('[1]Címrend'!$Q:$Q,$N135,'[1]Címrend'!T:T)=0,0,SUMIF('[1]Címrend'!$Q:$Q,$N135,'[1]Címrend'!T:T)))</f>
        <v>0</v>
      </c>
      <c r="Q135" s="452">
        <f>IF($N135="","",IF(SUMIF('[1]Címrend'!$Q:$Q,$N135,'[1]Címrend'!U:U)=0,0,SUMIF('[1]Címrend'!$Q:$Q,$N135,'[1]Címrend'!U:U)))</f>
        <v>0</v>
      </c>
      <c r="R135" s="556">
        <f t="shared" si="5"/>
        <v>0</v>
      </c>
      <c r="S135" s="449"/>
      <c r="T135" s="452">
        <f>IF($N135="","",IF(SUMIF('[1]Címrend'!$Q:$Q,$N135,'[1]Címrend'!V:V)=0,0,SUMIF('[1]Címrend'!$Q:$Q,$N135,'[1]Címrend'!V:V)))</f>
        <v>0</v>
      </c>
      <c r="U135" s="452">
        <f>Q135-V135</f>
        <v>0</v>
      </c>
      <c r="V135" s="452">
        <f>IF($N135="","",IF(SUMIF('[1]Címrend'!$Q:$Q,$N135,'[1]Címrend'!X:X)=0,0,SUMIF('[1]Címrend'!$Q:$Q,$N135,'[1]Címrend'!X:X)))</f>
        <v>0</v>
      </c>
      <c r="W135" s="447"/>
      <c r="X135" s="447"/>
      <c r="Y135" s="447"/>
    </row>
    <row r="136" spans="1:25" ht="11.25">
      <c r="A136" s="64"/>
      <c r="B136" s="64"/>
      <c r="C136" s="64"/>
      <c r="D136" s="64"/>
      <c r="E136" s="64"/>
      <c r="F136" s="456" t="s">
        <v>409</v>
      </c>
      <c r="G136" s="64"/>
      <c r="H136" s="64"/>
      <c r="I136" s="64"/>
      <c r="J136" s="64"/>
      <c r="K136" s="64"/>
      <c r="L136" s="64" t="s">
        <v>256</v>
      </c>
      <c r="M136" s="64"/>
      <c r="N136" s="64" t="s">
        <v>841</v>
      </c>
      <c r="O136" s="452">
        <f>IF($N136="","",IF(SUMIF('[1]Címrend'!$Q:$Q,$N136,'[1]Címrend'!S:S)=0,0,SUMIF('[1]Címrend'!$Q:$Q,$N136,'[1]Címrend'!S:S)))</f>
        <v>10557635</v>
      </c>
      <c r="P136" s="452">
        <f>IF($N136="","",IF(SUMIF('[1]Címrend'!$Q:$Q,$N136,'[1]Címrend'!T:T)=0,0,SUMIF('[1]Címrend'!$Q:$Q,$N136,'[1]Címrend'!T:T)))</f>
        <v>4538635</v>
      </c>
      <c r="Q136" s="452">
        <v>2695845</v>
      </c>
      <c r="R136" s="556">
        <f t="shared" si="5"/>
        <v>0.5939770437587513</v>
      </c>
      <c r="S136" s="449"/>
      <c r="T136" s="452">
        <f>IF($N136="","",IF(SUMIF('[1]Címrend'!$Q:$Q,$N136,'[1]Címrend'!V:V)=0,0,SUMIF('[1]Címrend'!$Q:$Q,$N136,'[1]Címrend'!V:V)))</f>
        <v>0</v>
      </c>
      <c r="U136" s="452">
        <f>Q136-V136</f>
        <v>0</v>
      </c>
      <c r="V136" s="452">
        <v>2695845</v>
      </c>
      <c r="W136" s="447"/>
      <c r="X136" s="447"/>
      <c r="Y136" s="447"/>
    </row>
    <row r="137" spans="1:25" ht="11.25">
      <c r="A137" s="64"/>
      <c r="B137" s="64"/>
      <c r="C137" s="64"/>
      <c r="D137" s="64"/>
      <c r="E137" s="64"/>
      <c r="F137" s="456" t="s">
        <v>410</v>
      </c>
      <c r="G137" s="64"/>
      <c r="H137" s="64"/>
      <c r="I137" s="64"/>
      <c r="J137" s="64"/>
      <c r="K137" s="64"/>
      <c r="L137" s="64" t="s">
        <v>257</v>
      </c>
      <c r="M137" s="64"/>
      <c r="N137" s="64" t="s">
        <v>842</v>
      </c>
      <c r="O137" s="452">
        <f>IF($N137="","",IF(SUMIF('[1]Címrend'!$Q:$Q,$N137,'[1]Címrend'!S:S)=0,0,SUMIF('[1]Címrend'!$Q:$Q,$N137,'[1]Címrend'!S:S)))</f>
        <v>0</v>
      </c>
      <c r="P137" s="452">
        <f>IF($N137="","",IF(SUMIF('[1]Címrend'!$Q:$Q,$N137,'[1]Címrend'!T:T)=0,0,SUMIF('[1]Címrend'!$Q:$Q,$N137,'[1]Címrend'!T:T)))</f>
        <v>0</v>
      </c>
      <c r="Q137" s="452">
        <f>IF($N137="","",IF(SUMIF('[1]Címrend'!$Q:$Q,$N137,'[1]Címrend'!U:U)=0,0,SUMIF('[1]Címrend'!$Q:$Q,$N137,'[1]Címrend'!U:U)))</f>
        <v>0</v>
      </c>
      <c r="R137" s="556">
        <f t="shared" si="5"/>
        <v>0</v>
      </c>
      <c r="S137" s="449"/>
      <c r="T137" s="452">
        <f>IF($N137="","",IF(SUMIF('[1]Címrend'!$Q:$Q,$N137,'[1]Címrend'!V:V)=0,0,SUMIF('[1]Címrend'!$Q:$Q,$N137,'[1]Címrend'!V:V)))</f>
        <v>0</v>
      </c>
      <c r="U137" s="452">
        <f>Q137-V137</f>
        <v>0</v>
      </c>
      <c r="V137" s="452">
        <f>IF($N137="","",IF(SUMIF('[1]Címrend'!$Q:$Q,$N137,'[1]Címrend'!X:X)=0,0,SUMIF('[1]Címrend'!$Q:$Q,$N137,'[1]Címrend'!X:X)))</f>
        <v>0</v>
      </c>
      <c r="W137" s="447"/>
      <c r="X137" s="447"/>
      <c r="Y137" s="447"/>
    </row>
    <row r="138" spans="1:25" ht="11.25">
      <c r="A138" s="64"/>
      <c r="B138" s="64"/>
      <c r="C138" s="64"/>
      <c r="D138" s="64"/>
      <c r="E138" s="64"/>
      <c r="F138" s="456" t="s">
        <v>411</v>
      </c>
      <c r="G138" s="64"/>
      <c r="H138" s="64"/>
      <c r="I138" s="64"/>
      <c r="J138" s="64"/>
      <c r="K138" s="64"/>
      <c r="L138" s="64" t="s">
        <v>258</v>
      </c>
      <c r="M138" s="64"/>
      <c r="N138" s="64" t="s">
        <v>843</v>
      </c>
      <c r="O138" s="452">
        <f>IF($N138="","",IF(SUMIF('[1]Címrend'!$Q:$Q,$N138,'[1]Címrend'!S:S)=0,0,SUMIF('[1]Címrend'!$Q:$Q,$N138,'[1]Címrend'!S:S)))</f>
        <v>20926026</v>
      </c>
      <c r="P138" s="452">
        <f>IF($N138="","",IF(SUMIF('[1]Címrend'!$Q:$Q,$N138,'[1]Címrend'!T:T)=0,0,SUMIF('[1]Címrend'!$Q:$Q,$N138,'[1]Címrend'!T:T)))</f>
        <v>20926026</v>
      </c>
      <c r="Q138" s="452">
        <v>20926026</v>
      </c>
      <c r="R138" s="556">
        <f t="shared" si="5"/>
        <v>1</v>
      </c>
      <c r="S138" s="449"/>
      <c r="T138" s="452">
        <v>0</v>
      </c>
      <c r="U138" s="452">
        <f>Q138-V138</f>
        <v>20926026</v>
      </c>
      <c r="V138" s="452">
        <f>IF($N138="","",IF(SUMIF('[1]Címrend'!$Q:$Q,$N138,'[1]Címrend'!X:X)=0,0,SUMIF('[1]Címrend'!$Q:$Q,$N138,'[1]Címrend'!X:X)))</f>
        <v>0</v>
      </c>
      <c r="W138" s="447"/>
      <c r="X138" s="447"/>
      <c r="Y138" s="447"/>
    </row>
    <row r="139" spans="1:25" ht="11.25">
      <c r="A139" s="64"/>
      <c r="B139" s="64"/>
      <c r="C139" s="64"/>
      <c r="D139" s="64"/>
      <c r="E139" s="64"/>
      <c r="F139" s="456" t="s">
        <v>412</v>
      </c>
      <c r="G139" s="64"/>
      <c r="H139" s="64"/>
      <c r="I139" s="64"/>
      <c r="J139" s="64"/>
      <c r="K139" s="64"/>
      <c r="L139" s="64" t="s">
        <v>259</v>
      </c>
      <c r="M139" s="64"/>
      <c r="N139" s="64" t="s">
        <v>844</v>
      </c>
      <c r="O139" s="452">
        <f>IF($N139="","",IF(SUMIF('[1]Címrend'!$Q:$Q,$N139,'[1]Címrend'!S:S)=0,0,SUMIF('[1]Címrend'!$Q:$Q,$N139,'[1]Címrend'!S:S)))</f>
        <v>0</v>
      </c>
      <c r="P139" s="452">
        <f>IF($N139="","",IF(SUMIF('[1]Címrend'!$Q:$Q,$N139,'[1]Címrend'!T:T)=0,0,SUMIF('[1]Címrend'!$Q:$Q,$N139,'[1]Címrend'!T:T)))</f>
        <v>0</v>
      </c>
      <c r="Q139" s="452">
        <f>IF($N139="","",IF(SUMIF('[1]Címrend'!$Q:$Q,$N139,'[1]Címrend'!U:U)=0,0,SUMIF('[1]Címrend'!$Q:$Q,$N139,'[1]Címrend'!U:U)))</f>
        <v>0</v>
      </c>
      <c r="R139" s="556">
        <f t="shared" si="5"/>
        <v>0</v>
      </c>
      <c r="S139" s="449"/>
      <c r="T139" s="452">
        <f>IF($N139="","",IF(SUMIF('[1]Címrend'!$Q:$Q,$N139,'[1]Címrend'!V:V)=0,0,SUMIF('[1]Címrend'!$Q:$Q,$N139,'[1]Címrend'!V:V)))</f>
        <v>0</v>
      </c>
      <c r="U139" s="452">
        <f>IF($N139="","",IF(SUMIF('[1]Címrend'!$Q:$Q,$N139,'[1]Címrend'!W:W)=0,0,SUMIF('[1]Címrend'!$Q:$Q,$N139,'[1]Címrend'!W:W)))</f>
        <v>0</v>
      </c>
      <c r="V139" s="452">
        <f>IF($N139="","",IF(SUMIF('[1]Címrend'!$Q:$Q,$N139,'[1]Címrend'!X:X)=0,0,SUMIF('[1]Címrend'!$Q:$Q,$N139,'[1]Címrend'!X:X)))</f>
        <v>0</v>
      </c>
      <c r="W139" s="447"/>
      <c r="X139" s="447"/>
      <c r="Y139" s="447"/>
    </row>
    <row r="140" spans="1:25" ht="11.25">
      <c r="A140" s="64"/>
      <c r="B140" s="64"/>
      <c r="C140" s="64"/>
      <c r="D140" s="64"/>
      <c r="E140" s="64"/>
      <c r="F140" s="456" t="s">
        <v>413</v>
      </c>
      <c r="G140" s="64"/>
      <c r="H140" s="64"/>
      <c r="I140" s="64"/>
      <c r="J140" s="64"/>
      <c r="K140" s="64"/>
      <c r="L140" s="64" t="s">
        <v>260</v>
      </c>
      <c r="M140" s="64"/>
      <c r="N140" s="64" t="s">
        <v>845</v>
      </c>
      <c r="O140" s="452">
        <f>IF($N140="","",IF(SUMIF('[1]Címrend'!$Q:$Q,$N140,'[1]Címrend'!S:S)=0,0,SUMIF('[1]Címrend'!$Q:$Q,$N140,'[1]Címrend'!S:S)))</f>
        <v>0</v>
      </c>
      <c r="P140" s="452">
        <f>IF($N140="","",IF(SUMIF('[1]Címrend'!$Q:$Q,$N140,'[1]Címrend'!T:T)=0,0,SUMIF('[1]Címrend'!$Q:$Q,$N140,'[1]Címrend'!T:T)))</f>
        <v>0</v>
      </c>
      <c r="Q140" s="452">
        <f>IF($N140="","",IF(SUMIF('[1]Címrend'!$Q:$Q,$N140,'[1]Címrend'!U:U)=0,0,SUMIF('[1]Címrend'!$Q:$Q,$N140,'[1]Címrend'!U:U)))</f>
        <v>0</v>
      </c>
      <c r="R140" s="556">
        <f t="shared" si="5"/>
        <v>0</v>
      </c>
      <c r="S140" s="449"/>
      <c r="T140" s="452">
        <f>IF($N140="","",IF(SUMIF('[1]Címrend'!$Q:$Q,$N140,'[1]Címrend'!V:V)=0,0,SUMIF('[1]Címrend'!$Q:$Q,$N140,'[1]Címrend'!V:V)))</f>
        <v>0</v>
      </c>
      <c r="U140" s="452">
        <f>IF($N140="","",IF(SUMIF('[1]Címrend'!$Q:$Q,$N140,'[1]Címrend'!W:W)=0,0,SUMIF('[1]Címrend'!$Q:$Q,$N140,'[1]Címrend'!W:W)))</f>
        <v>0</v>
      </c>
      <c r="V140" s="452">
        <f>IF($N140="","",IF(SUMIF('[1]Címrend'!$Q:$Q,$N140,'[1]Címrend'!X:X)=0,0,SUMIF('[1]Címrend'!$Q:$Q,$N140,'[1]Címrend'!X:X)))</f>
        <v>0</v>
      </c>
      <c r="W140" s="447"/>
      <c r="X140" s="447"/>
      <c r="Y140" s="447"/>
    </row>
    <row r="141" spans="1:25" ht="11.25">
      <c r="A141" s="64"/>
      <c r="B141" s="64"/>
      <c r="C141" s="64"/>
      <c r="D141" s="64"/>
      <c r="E141" s="64"/>
      <c r="F141" s="457" t="s">
        <v>33</v>
      </c>
      <c r="G141" s="457"/>
      <c r="H141" s="457"/>
      <c r="I141" s="457"/>
      <c r="J141" s="457"/>
      <c r="K141" s="457"/>
      <c r="L141" s="457" t="s">
        <v>251</v>
      </c>
      <c r="M141" s="37" t="s">
        <v>261</v>
      </c>
      <c r="N141" s="457"/>
      <c r="O141" s="458">
        <f>SUM(O131,O132,O133,O134,O135,O136,O137,O138,O139,O140)</f>
        <v>107919521</v>
      </c>
      <c r="P141" s="458">
        <f>SUM(P131,P132,P133,P134,P135,P136,P137,P138,P139,P140)</f>
        <v>107978247</v>
      </c>
      <c r="Q141" s="458">
        <f>SUM(Q131,Q132,Q133,Q134,Q135,Q136,Q137,Q138,Q139,Q140)</f>
        <v>93812697</v>
      </c>
      <c r="R141" s="564">
        <f t="shared" si="5"/>
        <v>0.8688110763642977</v>
      </c>
      <c r="S141" s="449"/>
      <c r="T141" s="458">
        <f>SUM(T131,T132,T133,T134,T135,T136,T137,T138,T139,T140)</f>
        <v>0</v>
      </c>
      <c r="U141" s="458">
        <f>SUM(U131,U132,U133,U134,U135,U136,U137,U138,U139,U140)</f>
        <v>87158666</v>
      </c>
      <c r="V141" s="458">
        <f>SUM(V131,V132,V133,V134,V135,V136,V137,V138,V139,V140)</f>
        <v>6654031</v>
      </c>
      <c r="W141" s="447"/>
      <c r="X141" s="447"/>
      <c r="Y141" s="447"/>
    </row>
    <row r="142" spans="1:25" s="64" customFormat="1" ht="11.25">
      <c r="A142" s="454"/>
      <c r="B142" s="454"/>
      <c r="C142" s="454"/>
      <c r="D142" s="454"/>
      <c r="E142" s="20" t="s">
        <v>19</v>
      </c>
      <c r="F142" s="20"/>
      <c r="G142" s="20"/>
      <c r="H142" s="20"/>
      <c r="I142" s="20"/>
      <c r="J142" s="20"/>
      <c r="K142" s="20" t="s">
        <v>262</v>
      </c>
      <c r="L142" s="20"/>
      <c r="M142" s="20" t="s">
        <v>235</v>
      </c>
      <c r="N142" s="20"/>
      <c r="O142" s="22">
        <f>SUM(O141,O129,O128,O110,O109)</f>
        <v>107919521</v>
      </c>
      <c r="P142" s="22">
        <f>SUM(P141,P129,P128,P110,P109)</f>
        <v>135155705</v>
      </c>
      <c r="Q142" s="22">
        <f>SUM(Q141,Q129,Q128,Q110,Q109)</f>
        <v>120990155</v>
      </c>
      <c r="R142" s="560">
        <f t="shared" si="5"/>
        <v>0.8951908837292514</v>
      </c>
      <c r="S142" s="35"/>
      <c r="T142" s="22">
        <f>SUM(T141,T129,T128,T110,T109)</f>
        <v>0</v>
      </c>
      <c r="U142" s="22">
        <f>SUM(U141,U129,U128,U110,U109)</f>
        <v>113136124</v>
      </c>
      <c r="V142" s="22">
        <f>SUM(V141,V129,V128,V110,V109)</f>
        <v>7854031</v>
      </c>
      <c r="W142" s="447"/>
      <c r="X142" s="452"/>
      <c r="Y142" s="15"/>
    </row>
    <row r="143" spans="1:25" ht="11.25">
      <c r="A143" s="64"/>
      <c r="B143" s="64"/>
      <c r="C143" s="64"/>
      <c r="D143" s="64"/>
      <c r="E143" s="64" t="s">
        <v>23</v>
      </c>
      <c r="F143" s="64"/>
      <c r="G143" s="64"/>
      <c r="H143" s="64"/>
      <c r="I143" s="64"/>
      <c r="J143" s="64"/>
      <c r="K143" s="64" t="s">
        <v>263</v>
      </c>
      <c r="L143" s="64"/>
      <c r="M143" s="64"/>
      <c r="N143" s="64"/>
      <c r="O143" s="452"/>
      <c r="P143" s="452"/>
      <c r="Q143" s="452"/>
      <c r="R143" s="556">
        <f t="shared" si="5"/>
      </c>
      <c r="S143" s="449"/>
      <c r="T143" s="452"/>
      <c r="U143" s="452"/>
      <c r="V143" s="452"/>
      <c r="W143" s="447"/>
      <c r="X143" s="447"/>
      <c r="Y143" s="447"/>
    </row>
    <row r="144" spans="1:25" ht="11.25">
      <c r="A144" s="64"/>
      <c r="B144" s="64"/>
      <c r="C144" s="64"/>
      <c r="D144" s="64"/>
      <c r="E144" s="64"/>
      <c r="F144" s="454" t="s">
        <v>19</v>
      </c>
      <c r="G144" s="454"/>
      <c r="H144" s="454"/>
      <c r="I144" s="454"/>
      <c r="J144" s="454"/>
      <c r="K144" s="454"/>
      <c r="L144" s="454" t="s">
        <v>265</v>
      </c>
      <c r="M144" s="20" t="s">
        <v>266</v>
      </c>
      <c r="N144" s="454" t="s">
        <v>266</v>
      </c>
      <c r="O144" s="455">
        <f>IF($N144="","",IF(SUMIF('[1]Címrend'!$Q:$Q,$N144,'[1]Címrend'!S:S)=0,0,SUMIF('[1]Címrend'!$Q:$Q,$N144,'[1]Címrend'!S:S)))</f>
        <v>0</v>
      </c>
      <c r="P144" s="455">
        <f>IF($N144="","",IF(SUMIF('[1]Címrend'!$Q:$Q,$N144,'[1]Címrend'!T:T)=0,0,SUMIF('[1]Címrend'!$Q:$Q,$N144,'[1]Címrend'!T:T)))</f>
        <v>0</v>
      </c>
      <c r="Q144" s="455">
        <f>IF($N144="","",IF(SUMIF('[1]Címrend'!$Q:$Q,$N144,'[1]Címrend'!U:U)=0,0,SUMIF('[1]Címrend'!$Q:$Q,$N144,'[1]Címrend'!U:U)))</f>
        <v>0</v>
      </c>
      <c r="R144" s="561">
        <f t="shared" si="5"/>
        <v>0</v>
      </c>
      <c r="S144" s="449"/>
      <c r="T144" s="455">
        <f>IF($N144="","",IF(SUMIF('[1]Címrend'!$Q:$Q,$N144,'[1]Címrend'!V:V)=0,0,SUMIF('[1]Címrend'!$Q:$Q,$N144,'[1]Címrend'!V:V)))</f>
        <v>0</v>
      </c>
      <c r="U144" s="455">
        <f>IF($N144="","",IF(SUMIF('[1]Címrend'!$Q:$Q,$N144,'[1]Címrend'!W:W)=0,0,SUMIF('[1]Címrend'!$Q:$Q,$N144,'[1]Címrend'!W:W)))</f>
        <v>0</v>
      </c>
      <c r="V144" s="455">
        <f>IF($N144="","",IF(SUMIF('[1]Címrend'!$Q:$Q,$N144,'[1]Címrend'!X:X)=0,0,SUMIF('[1]Címrend'!$Q:$Q,$N144,'[1]Címrend'!X:X)))</f>
        <v>0</v>
      </c>
      <c r="W144" s="447"/>
      <c r="X144" s="447"/>
      <c r="Y144" s="447"/>
    </row>
    <row r="145" spans="1:25" ht="11.25">
      <c r="A145" s="64"/>
      <c r="B145" s="64"/>
      <c r="C145" s="64"/>
      <c r="D145" s="64"/>
      <c r="E145" s="64"/>
      <c r="F145" s="454" t="s">
        <v>23</v>
      </c>
      <c r="G145" s="454"/>
      <c r="H145" s="454"/>
      <c r="I145" s="454"/>
      <c r="J145" s="454"/>
      <c r="K145" s="454"/>
      <c r="L145" s="454" t="s">
        <v>267</v>
      </c>
      <c r="M145" s="20" t="s">
        <v>268</v>
      </c>
      <c r="N145" s="454" t="s">
        <v>268</v>
      </c>
      <c r="O145" s="455">
        <f>IF($N145="","",IF(SUMIF('[1]Címrend'!$Q:$Q,$N145,'[1]Címrend'!S:S)=0,0,SUMIF('[1]Címrend'!$Q:$Q,$N145,'[1]Címrend'!S:S)))</f>
        <v>177000000</v>
      </c>
      <c r="P145" s="455">
        <f>IF($N145="","",IF(SUMIF('[1]Címrend'!$Q:$Q,$N145,'[1]Címrend'!T:T)=0,0,SUMIF('[1]Címrend'!$Q:$Q,$N145,'[1]Címrend'!T:T)))</f>
        <v>233553000</v>
      </c>
      <c r="Q145" s="455">
        <v>97633580</v>
      </c>
      <c r="R145" s="561">
        <f t="shared" si="5"/>
        <v>0.41803607746421584</v>
      </c>
      <c r="S145" s="449"/>
      <c r="T145" s="455">
        <f>IF($N145="","",IF(SUMIF('[1]Címrend'!$Q:$Q,$N145,'[1]Címrend'!V:V)=0,0,SUMIF('[1]Címrend'!$Q:$Q,$N145,'[1]Címrend'!V:V)))</f>
        <v>0</v>
      </c>
      <c r="U145" s="452">
        <f>Q145-V145</f>
        <v>0</v>
      </c>
      <c r="V145" s="455">
        <v>97633580</v>
      </c>
      <c r="W145" s="447"/>
      <c r="X145" s="447"/>
      <c r="Y145" s="447"/>
    </row>
    <row r="146" spans="1:25" ht="11.25">
      <c r="A146" s="64"/>
      <c r="B146" s="64"/>
      <c r="C146" s="64"/>
      <c r="D146" s="64"/>
      <c r="E146" s="64"/>
      <c r="F146" s="454" t="s">
        <v>26</v>
      </c>
      <c r="G146" s="454"/>
      <c r="H146" s="454"/>
      <c r="I146" s="454"/>
      <c r="J146" s="454"/>
      <c r="K146" s="454"/>
      <c r="L146" s="454" t="s">
        <v>269</v>
      </c>
      <c r="M146" s="20" t="s">
        <v>270</v>
      </c>
      <c r="N146" s="454" t="s">
        <v>270</v>
      </c>
      <c r="O146" s="455">
        <f>IF($N146="","",IF(SUMIF('[1]Címrend'!$Q:$Q,$N146,'[1]Címrend'!S:S)=0,0,SUMIF('[1]Címrend'!$Q:$Q,$N146,'[1]Címrend'!S:S)))</f>
        <v>0</v>
      </c>
      <c r="P146" s="455">
        <f>IF($N146="","",IF(SUMIF('[1]Címrend'!$Q:$Q,$N146,'[1]Címrend'!T:T)=0,0,SUMIF('[1]Címrend'!$Q:$Q,$N146,'[1]Címrend'!T:T)))</f>
        <v>1466551</v>
      </c>
      <c r="Q146" s="455">
        <v>1465834</v>
      </c>
      <c r="R146" s="561">
        <f t="shared" si="5"/>
        <v>0.9995110978070316</v>
      </c>
      <c r="S146" s="449"/>
      <c r="T146" s="455">
        <v>0</v>
      </c>
      <c r="U146" s="452">
        <f>Q146-V146</f>
        <v>1068984</v>
      </c>
      <c r="V146" s="455">
        <v>396850</v>
      </c>
      <c r="W146" s="447"/>
      <c r="X146" s="447"/>
      <c r="Y146" s="447"/>
    </row>
    <row r="147" spans="1:25" ht="11.25">
      <c r="A147" s="64"/>
      <c r="B147" s="64"/>
      <c r="C147" s="64"/>
      <c r="D147" s="64"/>
      <c r="E147" s="64"/>
      <c r="F147" s="454" t="s">
        <v>30</v>
      </c>
      <c r="G147" s="454"/>
      <c r="H147" s="454"/>
      <c r="I147" s="454"/>
      <c r="J147" s="454"/>
      <c r="K147" s="454"/>
      <c r="L147" s="454" t="s">
        <v>271</v>
      </c>
      <c r="M147" s="20" t="s">
        <v>272</v>
      </c>
      <c r="N147" s="454" t="s">
        <v>272</v>
      </c>
      <c r="O147" s="455">
        <f>IF($N147="","",IF(SUMIF('[1]Címrend'!$Q:$Q,$N147,'[1]Címrend'!S:S)=0,0,SUMIF('[1]Címrend'!$Q:$Q,$N147,'[1]Címrend'!S:S)))</f>
        <v>0</v>
      </c>
      <c r="P147" s="455">
        <f>IF($N147="","",IF(SUMIF('[1]Címrend'!$Q:$Q,$N147,'[1]Címrend'!T:T)=0,0,SUMIF('[1]Címrend'!$Q:$Q,$N147,'[1]Címrend'!T:T)))</f>
        <v>0</v>
      </c>
      <c r="Q147" s="455">
        <f>IF($N147="","",IF(SUMIF('[1]Címrend'!$Q:$Q,$N147,'[1]Címrend'!U:U)=0,0,SUMIF('[1]Címrend'!$Q:$Q,$N147,'[1]Címrend'!U:U)))</f>
        <v>0</v>
      </c>
      <c r="R147" s="561">
        <f t="shared" si="5"/>
        <v>0</v>
      </c>
      <c r="S147" s="449"/>
      <c r="T147" s="455">
        <f>IF($N147="","",IF(SUMIF('[1]Címrend'!$Q:$Q,$N147,'[1]Címrend'!V:V)=0,0,SUMIF('[1]Címrend'!$Q:$Q,$N147,'[1]Címrend'!V:V)))</f>
        <v>0</v>
      </c>
      <c r="U147" s="452">
        <f>Q147-V147</f>
        <v>0</v>
      </c>
      <c r="V147" s="455">
        <f>IF($N147="","",IF(SUMIF('[1]Címrend'!$Q:$Q,$N147,'[1]Címrend'!X:X)=0,0,SUMIF('[1]Címrend'!$Q:$Q,$N147,'[1]Címrend'!X:X)))</f>
        <v>0</v>
      </c>
      <c r="W147" s="447"/>
      <c r="X147" s="447"/>
      <c r="Y147" s="447"/>
    </row>
    <row r="148" spans="1:25" ht="11.25">
      <c r="A148" s="64"/>
      <c r="B148" s="64"/>
      <c r="C148" s="64"/>
      <c r="D148" s="64"/>
      <c r="E148" s="64"/>
      <c r="F148" s="454" t="s">
        <v>33</v>
      </c>
      <c r="G148" s="454"/>
      <c r="H148" s="454"/>
      <c r="I148" s="454"/>
      <c r="J148" s="454"/>
      <c r="K148" s="454"/>
      <c r="L148" s="454" t="s">
        <v>273</v>
      </c>
      <c r="M148" s="20" t="s">
        <v>274</v>
      </c>
      <c r="N148" s="454" t="s">
        <v>274</v>
      </c>
      <c r="O148" s="455">
        <f>IF($N148="","",IF(SUMIF('[1]Címrend'!$Q:$Q,$N148,'[1]Címrend'!S:S)=0,0,SUMIF('[1]Címrend'!$Q:$Q,$N148,'[1]Címrend'!S:S)))</f>
        <v>0</v>
      </c>
      <c r="P148" s="455">
        <f>IF($N148="","",IF(SUMIF('[1]Címrend'!$Q:$Q,$N148,'[1]Címrend'!T:T)=0,0,SUMIF('[1]Címrend'!$Q:$Q,$N148,'[1]Címrend'!T:T)))</f>
        <v>0</v>
      </c>
      <c r="Q148" s="455">
        <f>IF($N148="","",IF(SUMIF('[1]Címrend'!$Q:$Q,$N148,'[1]Címrend'!U:U)=0,0,SUMIF('[1]Címrend'!$Q:$Q,$N148,'[1]Címrend'!U:U)))</f>
        <v>0</v>
      </c>
      <c r="R148" s="561">
        <f t="shared" si="5"/>
        <v>0</v>
      </c>
      <c r="S148" s="449"/>
      <c r="T148" s="455">
        <f>IF($N148="","",IF(SUMIF('[1]Címrend'!$Q:$Q,$N148,'[1]Címrend'!V:V)=0,0,SUMIF('[1]Címrend'!$Q:$Q,$N148,'[1]Címrend'!V:V)))</f>
        <v>0</v>
      </c>
      <c r="U148" s="455">
        <f>IF($N148="","",IF(SUMIF('[1]Címrend'!$Q:$Q,$N148,'[1]Címrend'!W:W)=0,0,SUMIF('[1]Címrend'!$Q:$Q,$N148,'[1]Címrend'!W:W)))</f>
        <v>0</v>
      </c>
      <c r="V148" s="455">
        <f>IF($N148="","",IF(SUMIF('[1]Címrend'!$Q:$Q,$N148,'[1]Címrend'!X:X)=0,0,SUMIF('[1]Címrend'!$Q:$Q,$N148,'[1]Címrend'!X:X)))</f>
        <v>0</v>
      </c>
      <c r="W148" s="447"/>
      <c r="X148" s="447"/>
      <c r="Y148" s="447"/>
    </row>
    <row r="149" spans="1:25" s="64" customFormat="1" ht="11.25">
      <c r="A149" s="454"/>
      <c r="B149" s="454"/>
      <c r="C149" s="454"/>
      <c r="D149" s="454"/>
      <c r="E149" s="20" t="s">
        <v>23</v>
      </c>
      <c r="F149" s="20"/>
      <c r="G149" s="20"/>
      <c r="H149" s="20"/>
      <c r="I149" s="20"/>
      <c r="J149" s="20"/>
      <c r="K149" s="20" t="s">
        <v>275</v>
      </c>
      <c r="L149" s="20"/>
      <c r="M149" s="20" t="s">
        <v>264</v>
      </c>
      <c r="N149" s="20"/>
      <c r="O149" s="22">
        <f>SUM(O148,O147,O146,O145,O144)</f>
        <v>177000000</v>
      </c>
      <c r="P149" s="22">
        <f>SUM(P148,P147,P146,P145,P144)</f>
        <v>235019551</v>
      </c>
      <c r="Q149" s="22">
        <f>SUM(Q148,Q147,Q146,Q145,Q144)</f>
        <v>99099414</v>
      </c>
      <c r="R149" s="560">
        <f t="shared" si="5"/>
        <v>0.42166455334603203</v>
      </c>
      <c r="S149" s="35"/>
      <c r="T149" s="22">
        <f>SUM(T148,T147,T146,T145,T144)</f>
        <v>0</v>
      </c>
      <c r="U149" s="22">
        <f>SUM(U148,U147,U146,U145,U144)</f>
        <v>1068984</v>
      </c>
      <c r="V149" s="22">
        <f>SUM(V148,V147,V146,V145,V144)</f>
        <v>98030430</v>
      </c>
      <c r="W149" s="452"/>
      <c r="X149" s="452"/>
      <c r="Y149" s="15"/>
    </row>
    <row r="150" spans="1:25" ht="11.25">
      <c r="A150" s="64"/>
      <c r="B150" s="64"/>
      <c r="C150" s="64"/>
      <c r="D150" s="64"/>
      <c r="E150" s="64" t="s">
        <v>26</v>
      </c>
      <c r="F150" s="64"/>
      <c r="G150" s="64"/>
      <c r="H150" s="64"/>
      <c r="I150" s="64"/>
      <c r="J150" s="64"/>
      <c r="K150" s="64" t="s">
        <v>276</v>
      </c>
      <c r="L150" s="64"/>
      <c r="M150" s="64"/>
      <c r="N150" s="64"/>
      <c r="O150" s="452"/>
      <c r="P150" s="452"/>
      <c r="Q150" s="452"/>
      <c r="R150" s="556">
        <f t="shared" si="5"/>
      </c>
      <c r="S150" s="449"/>
      <c r="T150" s="452"/>
      <c r="U150" s="452"/>
      <c r="V150" s="452"/>
      <c r="W150" s="447"/>
      <c r="X150" s="447"/>
      <c r="Y150" s="447"/>
    </row>
    <row r="151" spans="6:25" s="64" customFormat="1" ht="11.25">
      <c r="F151" s="454" t="s">
        <v>19</v>
      </c>
      <c r="G151" s="454"/>
      <c r="H151" s="454"/>
      <c r="I151" s="454"/>
      <c r="J151" s="454"/>
      <c r="K151" s="454"/>
      <c r="L151" s="454" t="s">
        <v>278</v>
      </c>
      <c r="M151" s="20" t="s">
        <v>279</v>
      </c>
      <c r="N151" s="454" t="s">
        <v>279</v>
      </c>
      <c r="O151" s="455">
        <f>IF($N151="","",IF(SUMIF('[1]Címrend'!$Q:$Q,$N151,'[1]Címrend'!S:S)=0,0,SUMIF('[1]Címrend'!$Q:$Q,$N151,'[1]Címrend'!S:S)))</f>
        <v>0</v>
      </c>
      <c r="P151" s="455">
        <f>IF($N151="","",IF(SUMIF('[1]Címrend'!$Q:$Q,$N151,'[1]Címrend'!T:T)=0,0,SUMIF('[1]Címrend'!$Q:$Q,$N151,'[1]Címrend'!T:T)))</f>
        <v>0</v>
      </c>
      <c r="Q151" s="455">
        <f>IF($N151="","",IF(SUMIF('[1]Címrend'!$Q:$Q,$N151,'[1]Címrend'!U:U)=0,0,SUMIF('[1]Címrend'!$Q:$Q,$N151,'[1]Címrend'!U:U)))</f>
        <v>0</v>
      </c>
      <c r="R151" s="561">
        <f t="shared" si="5"/>
        <v>0</v>
      </c>
      <c r="S151" s="449"/>
      <c r="T151" s="455">
        <f>IF($N151="","",IF(SUMIF('[1]Címrend'!$Q:$Q,$N151,'[1]Címrend'!V:V)=0,0,SUMIF('[1]Címrend'!$Q:$Q,$N151,'[1]Címrend'!V:V)))</f>
        <v>0</v>
      </c>
      <c r="U151" s="455">
        <f>IF($N151="","",IF(SUMIF('[1]Címrend'!$Q:$Q,$N151,'[1]Címrend'!W:W)=0,0,SUMIF('[1]Címrend'!$Q:$Q,$N151,'[1]Címrend'!W:W)))</f>
        <v>0</v>
      </c>
      <c r="V151" s="455">
        <f>IF($N151="","",IF(SUMIF('[1]Címrend'!$Q:$Q,$N151,'[1]Címrend'!X:X)=0,0,SUMIF('[1]Címrend'!$Q:$Q,$N151,'[1]Címrend'!X:X)))</f>
        <v>0</v>
      </c>
      <c r="W151" s="452"/>
      <c r="X151" s="452"/>
      <c r="Y151" s="452"/>
    </row>
    <row r="152" spans="6:25" s="64" customFormat="1" ht="11.25">
      <c r="F152" s="454" t="s">
        <v>23</v>
      </c>
      <c r="G152" s="454"/>
      <c r="H152" s="454"/>
      <c r="I152" s="454"/>
      <c r="J152" s="454"/>
      <c r="K152" s="454"/>
      <c r="L152" s="454" t="s">
        <v>335</v>
      </c>
      <c r="M152" s="20" t="s">
        <v>285</v>
      </c>
      <c r="N152" s="454" t="s">
        <v>285</v>
      </c>
      <c r="O152" s="455">
        <f>IF($N152="","",IF(SUMIF('[1]Címrend'!$Q:$Q,$N152,'[1]Címrend'!S:S)=0,0,SUMIF('[1]Címrend'!$Q:$Q,$N152,'[1]Címrend'!S:S)))</f>
        <v>0</v>
      </c>
      <c r="P152" s="455">
        <f>IF($N152="","",IF(SUMIF('[1]Címrend'!$Q:$Q,$N152,'[1]Címrend'!T:T)=0,0,SUMIF('[1]Címrend'!$Q:$Q,$N152,'[1]Címrend'!T:T)))</f>
        <v>0</v>
      </c>
      <c r="Q152" s="455">
        <f>IF($N152="","",IF(SUMIF('[1]Címrend'!$Q:$Q,$N152,'[1]Címrend'!U:U)=0,0,SUMIF('[1]Címrend'!$Q:$Q,$N152,'[1]Címrend'!U:U)))</f>
        <v>0</v>
      </c>
      <c r="R152" s="561">
        <f t="shared" si="5"/>
        <v>0</v>
      </c>
      <c r="S152" s="449"/>
      <c r="T152" s="455">
        <f>IF($N152="","",IF(SUMIF('[1]Címrend'!$Q:$Q,$N152,'[1]Címrend'!V:V)=0,0,SUMIF('[1]Címrend'!$Q:$Q,$N152,'[1]Címrend'!V:V)))</f>
        <v>0</v>
      </c>
      <c r="U152" s="455">
        <f>IF($N152="","",IF(SUMIF('[1]Címrend'!$Q:$Q,$N152,'[1]Címrend'!W:W)=0,0,SUMIF('[1]Címrend'!$Q:$Q,$N152,'[1]Címrend'!W:W)))</f>
        <v>0</v>
      </c>
      <c r="V152" s="455">
        <f>IF($N152="","",IF(SUMIF('[1]Címrend'!$Q:$Q,$N152,'[1]Címrend'!X:X)=0,0,SUMIF('[1]Címrend'!$Q:$Q,$N152,'[1]Címrend'!X:X)))</f>
        <v>0</v>
      </c>
      <c r="W152" s="452"/>
      <c r="X152" s="452"/>
      <c r="Y152" s="452"/>
    </row>
    <row r="153" spans="6:25" s="64" customFormat="1" ht="11.25">
      <c r="F153" s="454" t="s">
        <v>26</v>
      </c>
      <c r="G153" s="454"/>
      <c r="H153" s="454"/>
      <c r="I153" s="454"/>
      <c r="J153" s="454"/>
      <c r="K153" s="454"/>
      <c r="L153" s="454" t="s">
        <v>336</v>
      </c>
      <c r="M153" s="20" t="s">
        <v>293</v>
      </c>
      <c r="N153" s="454" t="s">
        <v>293</v>
      </c>
      <c r="O153" s="455">
        <f>IF($N153="","",IF(SUMIF('[1]Címrend'!$Q:$Q,$N153,'[1]Címrend'!S:S)=0,0,SUMIF('[1]Címrend'!$Q:$Q,$N153,'[1]Címrend'!S:S)))</f>
        <v>0</v>
      </c>
      <c r="P153" s="455">
        <f>IF($N153="","",IF(SUMIF('[1]Címrend'!$Q:$Q,$N153,'[1]Címrend'!T:T)=0,0,SUMIF('[1]Címrend'!$Q:$Q,$N153,'[1]Címrend'!T:T)))</f>
        <v>0</v>
      </c>
      <c r="Q153" s="455">
        <f>IF($N153="","",IF(SUMIF('[1]Címrend'!$Q:$Q,$N153,'[1]Címrend'!U:U)=0,0,SUMIF('[1]Címrend'!$Q:$Q,$N153,'[1]Címrend'!U:U)))</f>
        <v>0</v>
      </c>
      <c r="R153" s="561">
        <f t="shared" si="5"/>
        <v>0</v>
      </c>
      <c r="S153" s="449"/>
      <c r="T153" s="455">
        <f>IF($N153="","",IF(SUMIF('[1]Címrend'!$Q:$Q,$N153,'[1]Címrend'!V:V)=0,0,SUMIF('[1]Címrend'!$Q:$Q,$N153,'[1]Címrend'!V:V)))</f>
        <v>0</v>
      </c>
      <c r="U153" s="455">
        <f>IF($N153="","",IF(SUMIF('[1]Címrend'!$Q:$Q,$N153,'[1]Címrend'!W:W)=0,0,SUMIF('[1]Címrend'!$Q:$Q,$N153,'[1]Címrend'!W:W)))</f>
        <v>0</v>
      </c>
      <c r="V153" s="455">
        <f>IF($N153="","",IF(SUMIF('[1]Címrend'!$Q:$Q,$N153,'[1]Címrend'!X:X)=0,0,SUMIF('[1]Címrend'!$Q:$Q,$N153,'[1]Címrend'!X:X)))</f>
        <v>0</v>
      </c>
      <c r="W153" s="452"/>
      <c r="X153" s="452"/>
      <c r="Y153" s="452"/>
    </row>
    <row r="154" spans="1:25" ht="11.25">
      <c r="A154" s="64"/>
      <c r="B154" s="64"/>
      <c r="C154" s="64"/>
      <c r="D154" s="64"/>
      <c r="E154" s="64"/>
      <c r="F154" s="64" t="s">
        <v>30</v>
      </c>
      <c r="G154" s="64"/>
      <c r="H154" s="64"/>
      <c r="I154" s="64"/>
      <c r="J154" s="64"/>
      <c r="K154" s="64"/>
      <c r="L154" s="448" t="s">
        <v>280</v>
      </c>
      <c r="M154" s="64"/>
      <c r="N154" s="64"/>
      <c r="O154" s="452"/>
      <c r="P154" s="452"/>
      <c r="Q154" s="452"/>
      <c r="R154" s="556">
        <f t="shared" si="5"/>
      </c>
      <c r="S154" s="449"/>
      <c r="T154" s="452"/>
      <c r="U154" s="452"/>
      <c r="V154" s="452"/>
      <c r="W154" s="447"/>
      <c r="X154" s="447"/>
      <c r="Y154" s="447"/>
    </row>
    <row r="155" spans="1:25" ht="11.25">
      <c r="A155" s="64"/>
      <c r="B155" s="64"/>
      <c r="C155" s="64"/>
      <c r="D155" s="64"/>
      <c r="E155" s="64"/>
      <c r="F155" s="65" t="s">
        <v>167</v>
      </c>
      <c r="G155" s="64"/>
      <c r="H155" s="64"/>
      <c r="I155" s="64"/>
      <c r="J155" s="64"/>
      <c r="K155" s="64"/>
      <c r="L155" s="64" t="s">
        <v>281</v>
      </c>
      <c r="M155" s="64"/>
      <c r="N155" s="64" t="s">
        <v>846</v>
      </c>
      <c r="O155" s="452">
        <f>IF($N155="","",IF(SUMIF('[1]Címrend'!$Q:$Q,$N155,'[1]Címrend'!S:S)=0,0,SUMIF('[1]Címrend'!$Q:$Q,$N155,'[1]Címrend'!S:S)))</f>
        <v>0</v>
      </c>
      <c r="P155" s="452">
        <f>IF($N155="","",IF(SUMIF('[1]Címrend'!$Q:$Q,$N155,'[1]Címrend'!T:T)=0,0,SUMIF('[1]Címrend'!$Q:$Q,$N155,'[1]Címrend'!T:T)))</f>
        <v>0</v>
      </c>
      <c r="Q155" s="452">
        <f>IF($N155="","",IF(SUMIF('[1]Címrend'!$Q:$Q,$N155,'[1]Címrend'!U:U)=0,0,SUMIF('[1]Címrend'!$Q:$Q,$N155,'[1]Címrend'!U:U)))</f>
        <v>0</v>
      </c>
      <c r="R155" s="556">
        <f t="shared" si="5"/>
        <v>0</v>
      </c>
      <c r="S155" s="449"/>
      <c r="T155" s="452">
        <f>IF($N155="","",IF(SUMIF('[1]Címrend'!$Q:$Q,$N155,'[1]Címrend'!V:V)=0,0,SUMIF('[1]Címrend'!$Q:$Q,$N155,'[1]Címrend'!V:V)))</f>
        <v>0</v>
      </c>
      <c r="U155" s="452">
        <f>IF($N155="","",IF(SUMIF('[1]Címrend'!$Q:$Q,$N155,'[1]Címrend'!W:W)=0,0,SUMIF('[1]Címrend'!$Q:$Q,$N155,'[1]Címrend'!W:W)))</f>
        <v>0</v>
      </c>
      <c r="V155" s="452">
        <f>IF($N155="","",IF(SUMIF('[1]Címrend'!$Q:$Q,$N155,'[1]Címrend'!X:X)=0,0,SUMIF('[1]Címrend'!$Q:$Q,$N155,'[1]Címrend'!X:X)))</f>
        <v>0</v>
      </c>
      <c r="W155" s="447"/>
      <c r="X155" s="447"/>
      <c r="Y155" s="447"/>
    </row>
    <row r="156" spans="1:25" ht="11.25">
      <c r="A156" s="64"/>
      <c r="B156" s="64"/>
      <c r="C156" s="64"/>
      <c r="D156" s="64"/>
      <c r="E156" s="64"/>
      <c r="F156" s="65" t="s">
        <v>169</v>
      </c>
      <c r="G156" s="64"/>
      <c r="H156" s="64"/>
      <c r="I156" s="64"/>
      <c r="J156" s="64"/>
      <c r="K156" s="64"/>
      <c r="L156" s="64" t="s">
        <v>415</v>
      </c>
      <c r="M156" s="64"/>
      <c r="N156" s="64" t="s">
        <v>847</v>
      </c>
      <c r="O156" s="452">
        <f>IF($N156="","",IF(SUMIF('[1]Címrend'!$Q:$Q,$N156,'[1]Címrend'!S:S)=0,0,SUMIF('[1]Címrend'!$Q:$Q,$N156,'[1]Címrend'!S:S)))</f>
        <v>0</v>
      </c>
      <c r="P156" s="452">
        <f>IF($N156="","",IF(SUMIF('[1]Címrend'!$Q:$Q,$N156,'[1]Címrend'!T:T)=0,0,SUMIF('[1]Címrend'!$Q:$Q,$N156,'[1]Címrend'!T:T)))</f>
        <v>0</v>
      </c>
      <c r="Q156" s="452">
        <f>IF($N156="","",IF(SUMIF('[1]Címrend'!$Q:$Q,$N156,'[1]Címrend'!U:U)=0,0,SUMIF('[1]Címrend'!$Q:$Q,$N156,'[1]Címrend'!U:U)))</f>
        <v>0</v>
      </c>
      <c r="R156" s="556">
        <f t="shared" si="5"/>
        <v>0</v>
      </c>
      <c r="S156" s="449"/>
      <c r="T156" s="452">
        <f>IF($N156="","",IF(SUMIF('[1]Címrend'!$Q:$Q,$N156,'[1]Címrend'!V:V)=0,0,SUMIF('[1]Címrend'!$Q:$Q,$N156,'[1]Címrend'!V:V)))</f>
        <v>0</v>
      </c>
      <c r="U156" s="452">
        <f>IF($N156="","",IF(SUMIF('[1]Címrend'!$Q:$Q,$N156,'[1]Címrend'!W:W)=0,0,SUMIF('[1]Címrend'!$Q:$Q,$N156,'[1]Címrend'!W:W)))</f>
        <v>0</v>
      </c>
      <c r="V156" s="452">
        <f>IF($N156="","",IF(SUMIF('[1]Címrend'!$Q:$Q,$N156,'[1]Címrend'!X:X)=0,0,SUMIF('[1]Címrend'!$Q:$Q,$N156,'[1]Címrend'!X:X)))</f>
        <v>0</v>
      </c>
      <c r="W156" s="447"/>
      <c r="X156" s="447"/>
      <c r="Y156" s="447"/>
    </row>
    <row r="157" spans="1:25" ht="11.25">
      <c r="A157" s="64"/>
      <c r="B157" s="64"/>
      <c r="C157" s="64"/>
      <c r="D157" s="64"/>
      <c r="E157" s="64"/>
      <c r="F157" s="65" t="s">
        <v>170</v>
      </c>
      <c r="G157" s="64"/>
      <c r="H157" s="64"/>
      <c r="I157" s="64"/>
      <c r="J157" s="64"/>
      <c r="K157" s="64"/>
      <c r="L157" s="64" t="s">
        <v>416</v>
      </c>
      <c r="M157" s="64"/>
      <c r="N157" s="64" t="s">
        <v>848</v>
      </c>
      <c r="O157" s="452">
        <f>IF($N157="","",IF(SUMIF('[1]Címrend'!$Q:$Q,$N157,'[1]Címrend'!S:S)=0,0,SUMIF('[1]Címrend'!$Q:$Q,$N157,'[1]Címrend'!S:S)))</f>
        <v>0</v>
      </c>
      <c r="P157" s="452">
        <f>IF($N157="","",IF(SUMIF('[1]Címrend'!$Q:$Q,$N157,'[1]Címrend'!T:T)=0,0,SUMIF('[1]Címrend'!$Q:$Q,$N157,'[1]Címrend'!T:T)))</f>
        <v>0</v>
      </c>
      <c r="Q157" s="452">
        <f>IF($N157="","",IF(SUMIF('[1]Címrend'!$Q:$Q,$N157,'[1]Címrend'!U:U)=0,0,SUMIF('[1]Címrend'!$Q:$Q,$N157,'[1]Címrend'!U:U)))</f>
        <v>0</v>
      </c>
      <c r="R157" s="556">
        <f t="shared" si="5"/>
        <v>0</v>
      </c>
      <c r="S157" s="449"/>
      <c r="T157" s="452">
        <f>IF($N157="","",IF(SUMIF('[1]Címrend'!$Q:$Q,$N157,'[1]Címrend'!V:V)=0,0,SUMIF('[1]Címrend'!$Q:$Q,$N157,'[1]Címrend'!V:V)))</f>
        <v>0</v>
      </c>
      <c r="U157" s="452">
        <f>IF($N157="","",IF(SUMIF('[1]Címrend'!$Q:$Q,$N157,'[1]Címrend'!W:W)=0,0,SUMIF('[1]Címrend'!$Q:$Q,$N157,'[1]Címrend'!W:W)))</f>
        <v>0</v>
      </c>
      <c r="V157" s="452">
        <f>IF($N157="","",IF(SUMIF('[1]Címrend'!$Q:$Q,$N157,'[1]Címrend'!X:X)=0,0,SUMIF('[1]Címrend'!$Q:$Q,$N157,'[1]Címrend'!X:X)))</f>
        <v>0</v>
      </c>
      <c r="W157" s="447"/>
      <c r="X157" s="447"/>
      <c r="Y157" s="447"/>
    </row>
    <row r="158" spans="1:25" ht="11.25">
      <c r="A158" s="64"/>
      <c r="B158" s="64"/>
      <c r="C158" s="64"/>
      <c r="D158" s="64"/>
      <c r="E158" s="64"/>
      <c r="F158" s="65" t="s">
        <v>172</v>
      </c>
      <c r="G158" s="64"/>
      <c r="H158" s="64"/>
      <c r="I158" s="64"/>
      <c r="J158" s="64"/>
      <c r="K158" s="64"/>
      <c r="L158" s="64" t="s">
        <v>417</v>
      </c>
      <c r="M158" s="64"/>
      <c r="N158" s="64" t="s">
        <v>849</v>
      </c>
      <c r="O158" s="452">
        <f>IF($N158="","",IF(SUMIF('[1]Címrend'!$Q:$Q,$N158,'[1]Címrend'!S:S)=0,0,SUMIF('[1]Címrend'!$Q:$Q,$N158,'[1]Címrend'!S:S)))</f>
        <v>0</v>
      </c>
      <c r="P158" s="452">
        <f>IF($N158="","",IF(SUMIF('[1]Címrend'!$Q:$Q,$N158,'[1]Címrend'!T:T)=0,0,SUMIF('[1]Címrend'!$Q:$Q,$N158,'[1]Címrend'!T:T)))</f>
        <v>0</v>
      </c>
      <c r="Q158" s="452">
        <f>IF($N158="","",IF(SUMIF('[1]Címrend'!$Q:$Q,$N158,'[1]Címrend'!U:U)=0,0,SUMIF('[1]Címrend'!$Q:$Q,$N158,'[1]Címrend'!U:U)))</f>
        <v>0</v>
      </c>
      <c r="R158" s="556">
        <f t="shared" si="5"/>
        <v>0</v>
      </c>
      <c r="S158" s="449"/>
      <c r="T158" s="452">
        <f>IF($N158="","",IF(SUMIF('[1]Címrend'!$Q:$Q,$N158,'[1]Címrend'!V:V)=0,0,SUMIF('[1]Címrend'!$Q:$Q,$N158,'[1]Címrend'!V:V)))</f>
        <v>0</v>
      </c>
      <c r="U158" s="452">
        <f>IF($N158="","",IF(SUMIF('[1]Címrend'!$Q:$Q,$N158,'[1]Címrend'!W:W)=0,0,SUMIF('[1]Címrend'!$Q:$Q,$N158,'[1]Címrend'!W:W)))</f>
        <v>0</v>
      </c>
      <c r="V158" s="452">
        <f>IF($N158="","",IF(SUMIF('[1]Címrend'!$Q:$Q,$N158,'[1]Címrend'!X:X)=0,0,SUMIF('[1]Címrend'!$Q:$Q,$N158,'[1]Címrend'!X:X)))</f>
        <v>0</v>
      </c>
      <c r="W158" s="447"/>
      <c r="X158" s="447"/>
      <c r="Y158" s="447"/>
    </row>
    <row r="159" spans="1:25" ht="11.25">
      <c r="A159" s="64"/>
      <c r="B159" s="64"/>
      <c r="C159" s="64"/>
      <c r="D159" s="64"/>
      <c r="E159" s="64"/>
      <c r="F159" s="65" t="s">
        <v>382</v>
      </c>
      <c r="G159" s="64"/>
      <c r="H159" s="64"/>
      <c r="I159" s="64"/>
      <c r="J159" s="64"/>
      <c r="K159" s="64"/>
      <c r="L159" s="64" t="s">
        <v>418</v>
      </c>
      <c r="M159" s="64"/>
      <c r="N159" s="64" t="s">
        <v>850</v>
      </c>
      <c r="O159" s="452">
        <f>IF($N159="","",IF(SUMIF('[1]Címrend'!$Q:$Q,$N159,'[1]Címrend'!S:S)=0,0,SUMIF('[1]Címrend'!$Q:$Q,$N159,'[1]Címrend'!S:S)))</f>
        <v>0</v>
      </c>
      <c r="P159" s="452">
        <f>IF($N159="","",IF(SUMIF('[1]Címrend'!$Q:$Q,$N159,'[1]Címrend'!T:T)=0,0,SUMIF('[1]Címrend'!$Q:$Q,$N159,'[1]Címrend'!T:T)))</f>
        <v>0</v>
      </c>
      <c r="Q159" s="452">
        <f>IF($N159="","",IF(SUMIF('[1]Címrend'!$Q:$Q,$N159,'[1]Címrend'!U:U)=0,0,SUMIF('[1]Címrend'!$Q:$Q,$N159,'[1]Címrend'!U:U)))</f>
        <v>0</v>
      </c>
      <c r="R159" s="556">
        <f t="shared" si="5"/>
        <v>0</v>
      </c>
      <c r="S159" s="449"/>
      <c r="T159" s="452">
        <f>IF($N159="","",IF(SUMIF('[1]Címrend'!$Q:$Q,$N159,'[1]Címrend'!V:V)=0,0,SUMIF('[1]Címrend'!$Q:$Q,$N159,'[1]Címrend'!V:V)))</f>
        <v>0</v>
      </c>
      <c r="U159" s="452">
        <f>IF($N159="","",IF(SUMIF('[1]Címrend'!$Q:$Q,$N159,'[1]Címrend'!W:W)=0,0,SUMIF('[1]Címrend'!$Q:$Q,$N159,'[1]Címrend'!W:W)))</f>
        <v>0</v>
      </c>
      <c r="V159" s="452">
        <f>IF($N159="","",IF(SUMIF('[1]Címrend'!$Q:$Q,$N159,'[1]Címrend'!X:X)=0,0,SUMIF('[1]Címrend'!$Q:$Q,$N159,'[1]Címrend'!X:X)))</f>
        <v>0</v>
      </c>
      <c r="W159" s="447"/>
      <c r="X159" s="447"/>
      <c r="Y159" s="447"/>
    </row>
    <row r="160" spans="1:25" ht="11.25">
      <c r="A160" s="64"/>
      <c r="B160" s="64"/>
      <c r="C160" s="64"/>
      <c r="D160" s="64"/>
      <c r="E160" s="64"/>
      <c r="F160" s="65" t="s">
        <v>384</v>
      </c>
      <c r="G160" s="64"/>
      <c r="H160" s="64"/>
      <c r="I160" s="64"/>
      <c r="J160" s="64"/>
      <c r="K160" s="64"/>
      <c r="L160" s="64" t="s">
        <v>282</v>
      </c>
      <c r="M160" s="64"/>
      <c r="N160" s="64" t="s">
        <v>851</v>
      </c>
      <c r="O160" s="452">
        <f>IF($N160="","",IF(SUMIF('[1]Címrend'!$Q:$Q,$N160,'[1]Címrend'!S:S)=0,0,SUMIF('[1]Címrend'!$Q:$Q,$N160,'[1]Címrend'!S:S)))</f>
        <v>0</v>
      </c>
      <c r="P160" s="452">
        <f>IF($N160="","",IF(SUMIF('[1]Címrend'!$Q:$Q,$N160,'[1]Címrend'!T:T)=0,0,SUMIF('[1]Címrend'!$Q:$Q,$N160,'[1]Címrend'!T:T)))</f>
        <v>0</v>
      </c>
      <c r="Q160" s="452">
        <f>IF($N160="","",IF(SUMIF('[1]Címrend'!$Q:$Q,$N160,'[1]Címrend'!U:U)=0,0,SUMIF('[1]Címrend'!$Q:$Q,$N160,'[1]Címrend'!U:U)))</f>
        <v>0</v>
      </c>
      <c r="R160" s="556">
        <f t="shared" si="5"/>
        <v>0</v>
      </c>
      <c r="S160" s="449"/>
      <c r="T160" s="452">
        <f>IF($N160="","",IF(SUMIF('[1]Címrend'!$Q:$Q,$N160,'[1]Címrend'!V:V)=0,0,SUMIF('[1]Címrend'!$Q:$Q,$N160,'[1]Címrend'!V:V)))</f>
        <v>0</v>
      </c>
      <c r="U160" s="452">
        <f>IF($N160="","",IF(SUMIF('[1]Címrend'!$Q:$Q,$N160,'[1]Címrend'!W:W)=0,0,SUMIF('[1]Címrend'!$Q:$Q,$N160,'[1]Címrend'!W:W)))</f>
        <v>0</v>
      </c>
      <c r="V160" s="452">
        <f>IF($N160="","",IF(SUMIF('[1]Címrend'!$Q:$Q,$N160,'[1]Címrend'!X:X)=0,0,SUMIF('[1]Címrend'!$Q:$Q,$N160,'[1]Címrend'!X:X)))</f>
        <v>0</v>
      </c>
      <c r="W160" s="447"/>
      <c r="X160" s="447"/>
      <c r="Y160" s="447"/>
    </row>
    <row r="161" spans="1:25" ht="11.25">
      <c r="A161" s="64"/>
      <c r="B161" s="64"/>
      <c r="C161" s="64"/>
      <c r="D161" s="64"/>
      <c r="E161" s="64"/>
      <c r="F161" s="65" t="s">
        <v>385</v>
      </c>
      <c r="G161" s="64"/>
      <c r="H161" s="64"/>
      <c r="I161" s="64"/>
      <c r="J161" s="64"/>
      <c r="K161" s="64"/>
      <c r="L161" s="64" t="s">
        <v>419</v>
      </c>
      <c r="M161" s="64"/>
      <c r="N161" s="64" t="s">
        <v>852</v>
      </c>
      <c r="O161" s="452">
        <f>IF($N161="","",IF(SUMIF('[1]Címrend'!$Q:$Q,$N161,'[1]Címrend'!S:S)=0,0,SUMIF('[1]Címrend'!$Q:$Q,$N161,'[1]Címrend'!S:S)))</f>
        <v>0</v>
      </c>
      <c r="P161" s="452">
        <f>IF($N161="","",IF(SUMIF('[1]Címrend'!$Q:$Q,$N161,'[1]Címrend'!T:T)=0,0,SUMIF('[1]Címrend'!$Q:$Q,$N161,'[1]Címrend'!T:T)))</f>
        <v>0</v>
      </c>
      <c r="Q161" s="452">
        <f>IF($N161="","",IF(SUMIF('[1]Címrend'!$Q:$Q,$N161,'[1]Címrend'!U:U)=0,0,SUMIF('[1]Címrend'!$Q:$Q,$N161,'[1]Címrend'!U:U)))</f>
        <v>0</v>
      </c>
      <c r="R161" s="556">
        <f t="shared" si="5"/>
        <v>0</v>
      </c>
      <c r="S161" s="449"/>
      <c r="T161" s="452">
        <f>IF($N161="","",IF(SUMIF('[1]Címrend'!$Q:$Q,$N161,'[1]Címrend'!V:V)=0,0,SUMIF('[1]Címrend'!$Q:$Q,$N161,'[1]Címrend'!V:V)))</f>
        <v>0</v>
      </c>
      <c r="U161" s="452">
        <f>IF($N161="","",IF(SUMIF('[1]Címrend'!$Q:$Q,$N161,'[1]Címrend'!W:W)=0,0,SUMIF('[1]Címrend'!$Q:$Q,$N161,'[1]Címrend'!W:W)))</f>
        <v>0</v>
      </c>
      <c r="V161" s="452">
        <f>IF($N161="","",IF(SUMIF('[1]Címrend'!$Q:$Q,$N161,'[1]Címrend'!X:X)=0,0,SUMIF('[1]Címrend'!$Q:$Q,$N161,'[1]Címrend'!X:X)))</f>
        <v>0</v>
      </c>
      <c r="W161" s="447"/>
      <c r="X161" s="447"/>
      <c r="Y161" s="447"/>
    </row>
    <row r="162" spans="1:25" ht="11.25">
      <c r="A162" s="64"/>
      <c r="B162" s="64"/>
      <c r="C162" s="64"/>
      <c r="D162" s="64"/>
      <c r="E162" s="64"/>
      <c r="F162" s="65" t="s">
        <v>387</v>
      </c>
      <c r="G162" s="64"/>
      <c r="H162" s="64"/>
      <c r="I162" s="64"/>
      <c r="J162" s="64"/>
      <c r="K162" s="64"/>
      <c r="L162" s="64" t="s">
        <v>283</v>
      </c>
      <c r="M162" s="64"/>
      <c r="N162" s="64" t="s">
        <v>853</v>
      </c>
      <c r="O162" s="452">
        <f>IF($N162="","",IF(SUMIF('[1]Címrend'!$Q:$Q,$N162,'[1]Címrend'!S:S)=0,0,SUMIF('[1]Címrend'!$Q:$Q,$N162,'[1]Címrend'!S:S)))</f>
        <v>0</v>
      </c>
      <c r="P162" s="452">
        <f>IF($N162="","",IF(SUMIF('[1]Címrend'!$Q:$Q,$N162,'[1]Címrend'!T:T)=0,0,SUMIF('[1]Címrend'!$Q:$Q,$N162,'[1]Címrend'!T:T)))</f>
        <v>0</v>
      </c>
      <c r="Q162" s="452">
        <f>IF($N162="","",IF(SUMIF('[1]Címrend'!$Q:$Q,$N162,'[1]Címrend'!U:U)=0,0,SUMIF('[1]Címrend'!$Q:$Q,$N162,'[1]Címrend'!U:U)))</f>
        <v>0</v>
      </c>
      <c r="R162" s="556">
        <f t="shared" si="5"/>
        <v>0</v>
      </c>
      <c r="S162" s="449"/>
      <c r="T162" s="452">
        <f>IF($N162="","",IF(SUMIF('[1]Címrend'!$Q:$Q,$N162,'[1]Címrend'!V:V)=0,0,SUMIF('[1]Címrend'!$Q:$Q,$N162,'[1]Címrend'!V:V)))</f>
        <v>0</v>
      </c>
      <c r="U162" s="452">
        <f>IF($N162="","",IF(SUMIF('[1]Címrend'!$Q:$Q,$N162,'[1]Címrend'!W:W)=0,0,SUMIF('[1]Címrend'!$Q:$Q,$N162,'[1]Címrend'!W:W)))</f>
        <v>0</v>
      </c>
      <c r="V162" s="452">
        <f>IF($N162="","",IF(SUMIF('[1]Címrend'!$Q:$Q,$N162,'[1]Címrend'!X:X)=0,0,SUMIF('[1]Címrend'!$Q:$Q,$N162,'[1]Címrend'!X:X)))</f>
        <v>0</v>
      </c>
      <c r="W162" s="447"/>
      <c r="X162" s="447"/>
      <c r="Y162" s="447"/>
    </row>
    <row r="163" spans="1:25" ht="11.25">
      <c r="A163" s="64"/>
      <c r="B163" s="64"/>
      <c r="C163" s="64"/>
      <c r="D163" s="64"/>
      <c r="E163" s="64"/>
      <c r="F163" s="65" t="s">
        <v>439</v>
      </c>
      <c r="G163" s="64"/>
      <c r="H163" s="64"/>
      <c r="I163" s="64"/>
      <c r="J163" s="64"/>
      <c r="K163" s="64"/>
      <c r="L163" s="64" t="s">
        <v>284</v>
      </c>
      <c r="M163" s="64"/>
      <c r="N163" s="64" t="s">
        <v>854</v>
      </c>
      <c r="O163" s="452">
        <f>IF($N163="","",IF(SUMIF('[1]Címrend'!$Q:$Q,$N163,'[1]Címrend'!S:S)=0,0,SUMIF('[1]Címrend'!$Q:$Q,$N163,'[1]Címrend'!S:S)))</f>
        <v>0</v>
      </c>
      <c r="P163" s="452">
        <f>IF($N163="","",IF(SUMIF('[1]Címrend'!$Q:$Q,$N163,'[1]Címrend'!T:T)=0,0,SUMIF('[1]Címrend'!$Q:$Q,$N163,'[1]Címrend'!T:T)))</f>
        <v>0</v>
      </c>
      <c r="Q163" s="452">
        <f>IF($N163="","",IF(SUMIF('[1]Címrend'!$Q:$Q,$N163,'[1]Címrend'!U:U)=0,0,SUMIF('[1]Címrend'!$Q:$Q,$N163,'[1]Címrend'!U:U)))</f>
        <v>0</v>
      </c>
      <c r="R163" s="556">
        <f t="shared" si="5"/>
        <v>0</v>
      </c>
      <c r="S163" s="449"/>
      <c r="T163" s="452">
        <f>IF($N163="","",IF(SUMIF('[1]Címrend'!$Q:$Q,$N163,'[1]Címrend'!V:V)=0,0,SUMIF('[1]Címrend'!$Q:$Q,$N163,'[1]Címrend'!V:V)))</f>
        <v>0</v>
      </c>
      <c r="U163" s="452">
        <f>IF($N163="","",IF(SUMIF('[1]Címrend'!$Q:$Q,$N163,'[1]Címrend'!W:W)=0,0,SUMIF('[1]Címrend'!$Q:$Q,$N163,'[1]Címrend'!W:W)))</f>
        <v>0</v>
      </c>
      <c r="V163" s="452">
        <f>IF($N163="","",IF(SUMIF('[1]Címrend'!$Q:$Q,$N163,'[1]Címrend'!X:X)=0,0,SUMIF('[1]Címrend'!$Q:$Q,$N163,'[1]Címrend'!X:X)))</f>
        <v>0</v>
      </c>
      <c r="W163" s="447"/>
      <c r="X163" s="447"/>
      <c r="Y163" s="447"/>
    </row>
    <row r="164" spans="6:25" s="64" customFormat="1" ht="11.25">
      <c r="F164" s="454" t="s">
        <v>30</v>
      </c>
      <c r="G164" s="454"/>
      <c r="H164" s="454"/>
      <c r="I164" s="454"/>
      <c r="J164" s="454"/>
      <c r="K164" s="454"/>
      <c r="L164" s="454" t="s">
        <v>280</v>
      </c>
      <c r="M164" s="20" t="s">
        <v>337</v>
      </c>
      <c r="N164" s="454"/>
      <c r="O164" s="455">
        <f>SUM(O155,O159,O160,O161,O162,O163,O156,O157,O158)</f>
        <v>0</v>
      </c>
      <c r="P164" s="455">
        <f>SUM(P155,P159,P160,P161,P162,P163,P156,P157,P158)</f>
        <v>0</v>
      </c>
      <c r="Q164" s="455">
        <f>SUM(O164:P164)</f>
        <v>0</v>
      </c>
      <c r="R164" s="561">
        <f t="shared" si="5"/>
        <v>0</v>
      </c>
      <c r="S164" s="449"/>
      <c r="T164" s="455">
        <f>SUM(T155,T159,T160,T161,T162,T163,T156,T157,T158)</f>
        <v>0</v>
      </c>
      <c r="U164" s="455">
        <f>SUM(U155,U159,U160,U161,U162,U163,U156,U157,U158)</f>
        <v>0</v>
      </c>
      <c r="V164" s="455">
        <f>SUM(V155,V159,V160,V161,V162,V163,V156,V157,V158)</f>
        <v>0</v>
      </c>
      <c r="W164" s="452"/>
      <c r="X164" s="452"/>
      <c r="Y164" s="452"/>
    </row>
    <row r="165" spans="1:25" ht="11.25">
      <c r="A165" s="64"/>
      <c r="B165" s="64"/>
      <c r="C165" s="64"/>
      <c r="D165" s="64"/>
      <c r="E165" s="64"/>
      <c r="F165" s="64" t="s">
        <v>33</v>
      </c>
      <c r="G165" s="64"/>
      <c r="H165" s="64"/>
      <c r="I165" s="64"/>
      <c r="J165" s="64"/>
      <c r="K165" s="64"/>
      <c r="L165" s="64" t="s">
        <v>286</v>
      </c>
      <c r="M165" s="64"/>
      <c r="N165" s="64"/>
      <c r="O165" s="452"/>
      <c r="P165" s="452"/>
      <c r="Q165" s="452"/>
      <c r="R165" s="556">
        <f t="shared" si="5"/>
      </c>
      <c r="S165" s="449"/>
      <c r="T165" s="452"/>
      <c r="U165" s="452"/>
      <c r="V165" s="452"/>
      <c r="W165" s="447"/>
      <c r="X165" s="447"/>
      <c r="Y165" s="447"/>
    </row>
    <row r="166" spans="1:25" ht="11.25">
      <c r="A166" s="64"/>
      <c r="B166" s="64"/>
      <c r="C166" s="64"/>
      <c r="D166" s="64"/>
      <c r="E166" s="64"/>
      <c r="F166" s="65" t="s">
        <v>388</v>
      </c>
      <c r="G166" s="65"/>
      <c r="J166" s="64"/>
      <c r="K166" s="64"/>
      <c r="L166" s="64" t="s">
        <v>287</v>
      </c>
      <c r="M166" s="64"/>
      <c r="N166" s="64" t="s">
        <v>855</v>
      </c>
      <c r="O166" s="452">
        <f>IF($N166="","",IF(SUMIF('[1]Címrend'!$Q:$Q,$N166,'[1]Címrend'!S:S)=0,0,SUMIF('[1]Címrend'!$Q:$Q,$N166,'[1]Címrend'!S:S)))</f>
        <v>0</v>
      </c>
      <c r="P166" s="452">
        <f>IF($N166="","",IF(SUMIF('[1]Címrend'!$Q:$Q,$N166,'[1]Címrend'!T:T)=0,0,SUMIF('[1]Címrend'!$Q:$Q,$N166,'[1]Címrend'!T:T)))</f>
        <v>0</v>
      </c>
      <c r="Q166" s="452">
        <f>IF($N166="","",IF(SUMIF('[1]Címrend'!$Q:$Q,$N166,'[1]Címrend'!U:U)=0,0,SUMIF('[1]Címrend'!$Q:$Q,$N166,'[1]Címrend'!U:U)))</f>
        <v>0</v>
      </c>
      <c r="R166" s="556">
        <f t="shared" si="5"/>
        <v>0</v>
      </c>
      <c r="S166" s="449"/>
      <c r="T166" s="452">
        <f>IF($N166="","",IF(SUMIF('[1]Címrend'!$Q:$Q,$N166,'[1]Címrend'!V:V)=0,0,SUMIF('[1]Címrend'!$Q:$Q,$N166,'[1]Címrend'!V:V)))</f>
        <v>0</v>
      </c>
      <c r="U166" s="452">
        <f>IF($N166="","",IF(SUMIF('[1]Címrend'!$Q:$Q,$N166,'[1]Címrend'!W:W)=0,0,SUMIF('[1]Címrend'!$Q:$Q,$N166,'[1]Címrend'!W:W)))</f>
        <v>0</v>
      </c>
      <c r="V166" s="452">
        <f>IF($N166="","",IF(SUMIF('[1]Címrend'!$Q:$Q,$N166,'[1]Címrend'!X:X)=0,0,SUMIF('[1]Címrend'!$Q:$Q,$N166,'[1]Címrend'!X:X)))</f>
        <v>0</v>
      </c>
      <c r="W166" s="447"/>
      <c r="X166" s="447"/>
      <c r="Y166" s="447"/>
    </row>
    <row r="167" spans="1:25" ht="11.25">
      <c r="A167" s="64"/>
      <c r="B167" s="64"/>
      <c r="C167" s="64"/>
      <c r="D167" s="64"/>
      <c r="E167" s="64"/>
      <c r="F167" s="65" t="s">
        <v>389</v>
      </c>
      <c r="G167" s="65"/>
      <c r="J167" s="64"/>
      <c r="K167" s="64"/>
      <c r="L167" s="64" t="s">
        <v>420</v>
      </c>
      <c r="M167" s="64"/>
      <c r="N167" s="64" t="s">
        <v>856</v>
      </c>
      <c r="O167" s="452">
        <f>IF($N167="","",IF(SUMIF('[1]Címrend'!$Q:$Q,$N167,'[1]Címrend'!S:S)=0,0,SUMIF('[1]Címrend'!$Q:$Q,$N167,'[1]Címrend'!S:S)))</f>
        <v>0</v>
      </c>
      <c r="P167" s="452">
        <f>IF($N167="","",IF(SUMIF('[1]Címrend'!$Q:$Q,$N167,'[1]Címrend'!T:T)=0,0,SUMIF('[1]Címrend'!$Q:$Q,$N167,'[1]Címrend'!T:T)))</f>
        <v>0</v>
      </c>
      <c r="Q167" s="452">
        <f>IF($N167="","",IF(SUMIF('[1]Címrend'!$Q:$Q,$N167,'[1]Címrend'!U:U)=0,0,SUMIF('[1]Címrend'!$Q:$Q,$N167,'[1]Címrend'!U:U)))</f>
        <v>0</v>
      </c>
      <c r="R167" s="556">
        <f t="shared" si="5"/>
        <v>0</v>
      </c>
      <c r="S167" s="449"/>
      <c r="T167" s="452">
        <f>IF($N167="","",IF(SUMIF('[1]Címrend'!$Q:$Q,$N167,'[1]Címrend'!V:V)=0,0,SUMIF('[1]Címrend'!$Q:$Q,$N167,'[1]Címrend'!V:V)))</f>
        <v>0</v>
      </c>
      <c r="U167" s="452">
        <f>IF($N167="","",IF(SUMIF('[1]Címrend'!$Q:$Q,$N167,'[1]Címrend'!W:W)=0,0,SUMIF('[1]Címrend'!$Q:$Q,$N167,'[1]Címrend'!W:W)))</f>
        <v>0</v>
      </c>
      <c r="V167" s="452">
        <f>IF($N167="","",IF(SUMIF('[1]Címrend'!$Q:$Q,$N167,'[1]Címrend'!X:X)=0,0,SUMIF('[1]Címrend'!$Q:$Q,$N167,'[1]Címrend'!X:X)))</f>
        <v>0</v>
      </c>
      <c r="W167" s="447"/>
      <c r="X167" s="447"/>
      <c r="Y167" s="447"/>
    </row>
    <row r="168" spans="1:25" ht="11.25">
      <c r="A168" s="64"/>
      <c r="B168" s="64"/>
      <c r="C168" s="64"/>
      <c r="D168" s="64"/>
      <c r="E168" s="64"/>
      <c r="F168" s="65" t="s">
        <v>391</v>
      </c>
      <c r="G168" s="65"/>
      <c r="J168" s="64"/>
      <c r="K168" s="64"/>
      <c r="L168" s="64" t="s">
        <v>421</v>
      </c>
      <c r="M168" s="64"/>
      <c r="N168" s="64" t="s">
        <v>857</v>
      </c>
      <c r="O168" s="452">
        <f>IF($N168="","",IF(SUMIF('[1]Címrend'!$Q:$Q,$N168,'[1]Címrend'!S:S)=0,0,SUMIF('[1]Címrend'!$Q:$Q,$N168,'[1]Címrend'!S:S)))</f>
        <v>0</v>
      </c>
      <c r="P168" s="452">
        <f>IF($N168="","",IF(SUMIF('[1]Címrend'!$Q:$Q,$N168,'[1]Címrend'!T:T)=0,0,SUMIF('[1]Címrend'!$Q:$Q,$N168,'[1]Címrend'!T:T)))</f>
        <v>0</v>
      </c>
      <c r="Q168" s="452">
        <f>IF($N168="","",IF(SUMIF('[1]Címrend'!$Q:$Q,$N168,'[1]Címrend'!U:U)=0,0,SUMIF('[1]Címrend'!$Q:$Q,$N168,'[1]Címrend'!U:U)))</f>
        <v>0</v>
      </c>
      <c r="R168" s="556">
        <f t="shared" si="5"/>
        <v>0</v>
      </c>
      <c r="S168" s="449"/>
      <c r="T168" s="452">
        <f>IF($N168="","",IF(SUMIF('[1]Címrend'!$Q:$Q,$N168,'[1]Címrend'!V:V)=0,0,SUMIF('[1]Címrend'!$Q:$Q,$N168,'[1]Címrend'!V:V)))</f>
        <v>0</v>
      </c>
      <c r="U168" s="452">
        <f>IF($N168="","",IF(SUMIF('[1]Címrend'!$Q:$Q,$N168,'[1]Címrend'!W:W)=0,0,SUMIF('[1]Címrend'!$Q:$Q,$N168,'[1]Címrend'!W:W)))</f>
        <v>0</v>
      </c>
      <c r="V168" s="452">
        <f>IF($N168="","",IF(SUMIF('[1]Címrend'!$Q:$Q,$N168,'[1]Címrend'!X:X)=0,0,SUMIF('[1]Címrend'!$Q:$Q,$N168,'[1]Címrend'!X:X)))</f>
        <v>0</v>
      </c>
      <c r="W168" s="447"/>
      <c r="X168" s="447"/>
      <c r="Y168" s="447"/>
    </row>
    <row r="169" spans="1:25" ht="11.25">
      <c r="A169" s="64"/>
      <c r="B169" s="64"/>
      <c r="C169" s="64"/>
      <c r="D169" s="64"/>
      <c r="E169" s="64"/>
      <c r="F169" s="65" t="s">
        <v>393</v>
      </c>
      <c r="G169" s="65"/>
      <c r="J169" s="64"/>
      <c r="K169" s="64"/>
      <c r="L169" s="64" t="s">
        <v>422</v>
      </c>
      <c r="M169" s="64"/>
      <c r="N169" s="64" t="s">
        <v>858</v>
      </c>
      <c r="O169" s="452">
        <f>IF($N169="","",IF(SUMIF('[1]Címrend'!$Q:$Q,$N169,'[1]Címrend'!S:S)=0,0,SUMIF('[1]Címrend'!$Q:$Q,$N169,'[1]Címrend'!S:S)))</f>
        <v>0</v>
      </c>
      <c r="P169" s="452">
        <f>IF($N169="","",IF(SUMIF('[1]Címrend'!$Q:$Q,$N169,'[1]Címrend'!T:T)=0,0,SUMIF('[1]Címrend'!$Q:$Q,$N169,'[1]Címrend'!T:T)))</f>
        <v>0</v>
      </c>
      <c r="Q169" s="452">
        <f>IF($N169="","",IF(SUMIF('[1]Címrend'!$Q:$Q,$N169,'[1]Címrend'!U:U)=0,0,SUMIF('[1]Címrend'!$Q:$Q,$N169,'[1]Címrend'!U:U)))</f>
        <v>0</v>
      </c>
      <c r="R169" s="556">
        <f t="shared" si="5"/>
        <v>0</v>
      </c>
      <c r="S169" s="449"/>
      <c r="T169" s="452">
        <f>IF($N169="","",IF(SUMIF('[1]Címrend'!$Q:$Q,$N169,'[1]Címrend'!V:V)=0,0,SUMIF('[1]Címrend'!$Q:$Q,$N169,'[1]Címrend'!V:V)))</f>
        <v>0</v>
      </c>
      <c r="U169" s="452">
        <f>IF($N169="","",IF(SUMIF('[1]Címrend'!$Q:$Q,$N169,'[1]Címrend'!W:W)=0,0,SUMIF('[1]Címrend'!$Q:$Q,$N169,'[1]Címrend'!W:W)))</f>
        <v>0</v>
      </c>
      <c r="V169" s="452">
        <f>IF($N169="","",IF(SUMIF('[1]Címrend'!$Q:$Q,$N169,'[1]Címrend'!X:X)=0,0,SUMIF('[1]Címrend'!$Q:$Q,$N169,'[1]Címrend'!X:X)))</f>
        <v>0</v>
      </c>
      <c r="W169" s="447"/>
      <c r="X169" s="447"/>
      <c r="Y169" s="447"/>
    </row>
    <row r="170" spans="1:25" ht="11.25">
      <c r="A170" s="64"/>
      <c r="B170" s="64"/>
      <c r="C170" s="64"/>
      <c r="D170" s="64"/>
      <c r="E170" s="64"/>
      <c r="F170" s="65" t="s">
        <v>395</v>
      </c>
      <c r="G170" s="65"/>
      <c r="J170" s="64"/>
      <c r="K170" s="64"/>
      <c r="L170" s="64" t="s">
        <v>423</v>
      </c>
      <c r="M170" s="64"/>
      <c r="N170" s="64" t="s">
        <v>859</v>
      </c>
      <c r="O170" s="452">
        <f>IF($N170="","",IF(SUMIF('[1]Címrend'!$Q:$Q,$N170,'[1]Címrend'!S:S)=0,0,SUMIF('[1]Címrend'!$Q:$Q,$N170,'[1]Címrend'!S:S)))</f>
        <v>0</v>
      </c>
      <c r="P170" s="452">
        <f>IF($N170="","",IF(SUMIF('[1]Címrend'!$Q:$Q,$N170,'[1]Címrend'!T:T)=0,0,SUMIF('[1]Címrend'!$Q:$Q,$N170,'[1]Címrend'!T:T)))</f>
        <v>0</v>
      </c>
      <c r="Q170" s="452">
        <f>IF($N170="","",IF(SUMIF('[1]Címrend'!$Q:$Q,$N170,'[1]Címrend'!U:U)=0,0,SUMIF('[1]Címrend'!$Q:$Q,$N170,'[1]Címrend'!U:U)))</f>
        <v>0</v>
      </c>
      <c r="R170" s="556">
        <f t="shared" si="5"/>
        <v>0</v>
      </c>
      <c r="S170" s="449"/>
      <c r="T170" s="452">
        <f>IF($N170="","",IF(SUMIF('[1]Címrend'!$Q:$Q,$N170,'[1]Címrend'!V:V)=0,0,SUMIF('[1]Címrend'!$Q:$Q,$N170,'[1]Címrend'!V:V)))</f>
        <v>0</v>
      </c>
      <c r="U170" s="452">
        <f>IF($N170="","",IF(SUMIF('[1]Címrend'!$Q:$Q,$N170,'[1]Címrend'!W:W)=0,0,SUMIF('[1]Címrend'!$Q:$Q,$N170,'[1]Címrend'!W:W)))</f>
        <v>0</v>
      </c>
      <c r="V170" s="452">
        <f>IF($N170="","",IF(SUMIF('[1]Címrend'!$Q:$Q,$N170,'[1]Címrend'!X:X)=0,0,SUMIF('[1]Címrend'!$Q:$Q,$N170,'[1]Címrend'!X:X)))</f>
        <v>0</v>
      </c>
      <c r="W170" s="447"/>
      <c r="X170" s="447"/>
      <c r="Y170" s="447"/>
    </row>
    <row r="171" spans="1:25" ht="11.25">
      <c r="A171" s="64"/>
      <c r="B171" s="64"/>
      <c r="C171" s="64"/>
      <c r="D171" s="64"/>
      <c r="E171" s="64"/>
      <c r="F171" s="65" t="s">
        <v>397</v>
      </c>
      <c r="G171" s="65"/>
      <c r="J171" s="64"/>
      <c r="K171" s="64"/>
      <c r="L171" s="64" t="s">
        <v>288</v>
      </c>
      <c r="M171" s="64"/>
      <c r="N171" s="64" t="s">
        <v>860</v>
      </c>
      <c r="O171" s="452">
        <f>IF($N171="","",IF(SUMIF('[1]Címrend'!$Q:$Q,$N171,'[1]Címrend'!S:S)=0,0,SUMIF('[1]Címrend'!$Q:$Q,$N171,'[1]Címrend'!S:S)))</f>
        <v>0</v>
      </c>
      <c r="P171" s="452">
        <f>IF($N171="","",IF(SUMIF('[1]Címrend'!$Q:$Q,$N171,'[1]Címrend'!T:T)=0,0,SUMIF('[1]Címrend'!$Q:$Q,$N171,'[1]Címrend'!T:T)))</f>
        <v>26087895</v>
      </c>
      <c r="Q171" s="452">
        <v>26087895</v>
      </c>
      <c r="R171" s="556">
        <f t="shared" si="5"/>
        <v>1</v>
      </c>
      <c r="S171" s="449"/>
      <c r="T171" s="452">
        <v>0</v>
      </c>
      <c r="U171" s="452">
        <f>Q171</f>
        <v>26087895</v>
      </c>
      <c r="V171" s="452">
        <f>IF($N171="","",IF(SUMIF('[1]Címrend'!$Q:$Q,$N171,'[1]Címrend'!X:X)=0,0,SUMIF('[1]Címrend'!$Q:$Q,$N171,'[1]Címrend'!X:X)))</f>
        <v>0</v>
      </c>
      <c r="W171" s="447"/>
      <c r="X171" s="447"/>
      <c r="Y171" s="447"/>
    </row>
    <row r="172" spans="1:25" ht="11.25">
      <c r="A172" s="64"/>
      <c r="B172" s="64"/>
      <c r="C172" s="64"/>
      <c r="D172" s="64"/>
      <c r="E172" s="64"/>
      <c r="F172" s="65" t="s">
        <v>399</v>
      </c>
      <c r="G172" s="65"/>
      <c r="J172" s="64"/>
      <c r="K172" s="64"/>
      <c r="L172" s="64" t="s">
        <v>424</v>
      </c>
      <c r="M172" s="64"/>
      <c r="N172" s="64" t="s">
        <v>861</v>
      </c>
      <c r="O172" s="452">
        <f>IF($N172="","",IF(SUMIF('[1]Címrend'!$Q:$Q,$N172,'[1]Címrend'!S:S)=0,0,SUMIF('[1]Címrend'!$Q:$Q,$N172,'[1]Címrend'!S:S)))</f>
        <v>0</v>
      </c>
      <c r="P172" s="452">
        <f>IF($N172="","",IF(SUMIF('[1]Címrend'!$Q:$Q,$N172,'[1]Címrend'!T:T)=0,0,SUMIF('[1]Címrend'!$Q:$Q,$N172,'[1]Címrend'!T:T)))</f>
        <v>0</v>
      </c>
      <c r="Q172" s="452">
        <f>IF($N172="","",IF(SUMIF('[1]Címrend'!$Q:$Q,$N172,'[1]Címrend'!U:U)=0,0,SUMIF('[1]Címrend'!$Q:$Q,$N172,'[1]Címrend'!U:U)))</f>
        <v>0</v>
      </c>
      <c r="R172" s="556">
        <f t="shared" si="5"/>
        <v>0</v>
      </c>
      <c r="S172" s="449"/>
      <c r="T172" s="452">
        <f>IF($N172="","",IF(SUMIF('[1]Címrend'!$Q:$Q,$N172,'[1]Címrend'!V:V)=0,0,SUMIF('[1]Címrend'!$Q:$Q,$N172,'[1]Címrend'!V:V)))</f>
        <v>0</v>
      </c>
      <c r="U172" s="452">
        <f>IF($N172="","",IF(SUMIF('[1]Címrend'!$Q:$Q,$N172,'[1]Címrend'!W:W)=0,0,SUMIF('[1]Címrend'!$Q:$Q,$N172,'[1]Címrend'!W:W)))</f>
        <v>0</v>
      </c>
      <c r="V172" s="452">
        <f>IF($N172="","",IF(SUMIF('[1]Címrend'!$Q:$Q,$N172,'[1]Címrend'!X:X)=0,0,SUMIF('[1]Címrend'!$Q:$Q,$N172,'[1]Címrend'!X:X)))</f>
        <v>0</v>
      </c>
      <c r="W172" s="447"/>
      <c r="X172" s="447"/>
      <c r="Y172" s="447"/>
    </row>
    <row r="173" spans="1:25" ht="11.25">
      <c r="A173" s="64"/>
      <c r="B173" s="64"/>
      <c r="C173" s="64"/>
      <c r="D173" s="64"/>
      <c r="E173" s="64"/>
      <c r="F173" s="65" t="s">
        <v>400</v>
      </c>
      <c r="G173" s="65"/>
      <c r="J173" s="64"/>
      <c r="K173" s="64"/>
      <c r="L173" s="64" t="s">
        <v>289</v>
      </c>
      <c r="M173" s="64"/>
      <c r="N173" s="64" t="s">
        <v>862</v>
      </c>
      <c r="O173" s="452">
        <f>IF($N173="","",IF(SUMIF('[1]Címrend'!$Q:$Q,$N173,'[1]Címrend'!S:S)=0,0,SUMIF('[1]Címrend'!$Q:$Q,$N173,'[1]Címrend'!S:S)))</f>
        <v>0</v>
      </c>
      <c r="P173" s="452">
        <f>IF($N173="","",IF(SUMIF('[1]Címrend'!$Q:$Q,$N173,'[1]Címrend'!T:T)=0,0,SUMIF('[1]Címrend'!$Q:$Q,$N173,'[1]Címrend'!T:T)))</f>
        <v>0</v>
      </c>
      <c r="Q173" s="452">
        <f>IF($N173="","",IF(SUMIF('[1]Címrend'!$Q:$Q,$N173,'[1]Címrend'!U:U)=0,0,SUMIF('[1]Címrend'!$Q:$Q,$N173,'[1]Címrend'!U:U)))</f>
        <v>0</v>
      </c>
      <c r="R173" s="556">
        <f t="shared" si="5"/>
        <v>0</v>
      </c>
      <c r="S173" s="449"/>
      <c r="T173" s="452">
        <f>IF($N173="","",IF(SUMIF('[1]Címrend'!$Q:$Q,$N173,'[1]Címrend'!V:V)=0,0,SUMIF('[1]Címrend'!$Q:$Q,$N173,'[1]Címrend'!V:V)))</f>
        <v>0</v>
      </c>
      <c r="U173" s="452">
        <f>IF($N173="","",IF(SUMIF('[1]Címrend'!$Q:$Q,$N173,'[1]Címrend'!W:W)=0,0,SUMIF('[1]Címrend'!$Q:$Q,$N173,'[1]Címrend'!W:W)))</f>
        <v>0</v>
      </c>
      <c r="V173" s="452">
        <f>IF($N173="","",IF(SUMIF('[1]Címrend'!$Q:$Q,$N173,'[1]Címrend'!X:X)=0,0,SUMIF('[1]Címrend'!$Q:$Q,$N173,'[1]Címrend'!X:X)))</f>
        <v>0</v>
      </c>
      <c r="W173" s="447"/>
      <c r="X173" s="447"/>
      <c r="Y173" s="447"/>
    </row>
    <row r="174" spans="1:25" ht="11.25">
      <c r="A174" s="64"/>
      <c r="B174" s="64"/>
      <c r="C174" s="64"/>
      <c r="D174" s="64"/>
      <c r="E174" s="64"/>
      <c r="F174" s="65" t="s">
        <v>401</v>
      </c>
      <c r="G174" s="65"/>
      <c r="J174" s="64"/>
      <c r="K174" s="64"/>
      <c r="L174" s="64" t="s">
        <v>290</v>
      </c>
      <c r="M174" s="64"/>
      <c r="N174" s="64" t="s">
        <v>863</v>
      </c>
      <c r="O174" s="452">
        <f>IF($N174="","",IF(SUMIF('[1]Címrend'!$Q:$Q,$N174,'[1]Címrend'!S:S)=0,0,SUMIF('[1]Címrend'!$Q:$Q,$N174,'[1]Címrend'!S:S)))</f>
        <v>0</v>
      </c>
      <c r="P174" s="452">
        <f>IF($N174="","",IF(SUMIF('[1]Címrend'!$Q:$Q,$N174,'[1]Címrend'!T:T)=0,0,SUMIF('[1]Címrend'!$Q:$Q,$N174,'[1]Címrend'!T:T)))</f>
        <v>0</v>
      </c>
      <c r="Q174" s="452">
        <f>IF($N174="","",IF(SUMIF('[1]Címrend'!$Q:$Q,$N174,'[1]Címrend'!U:U)=0,0,SUMIF('[1]Címrend'!$Q:$Q,$N174,'[1]Címrend'!U:U)))</f>
        <v>0</v>
      </c>
      <c r="R174" s="556">
        <f t="shared" si="5"/>
        <v>0</v>
      </c>
      <c r="S174" s="449"/>
      <c r="T174" s="452">
        <f>IF($N174="","",IF(SUMIF('[1]Címrend'!$Q:$Q,$N174,'[1]Címrend'!V:V)=0,0,SUMIF('[1]Címrend'!$Q:$Q,$N174,'[1]Címrend'!V:V)))</f>
        <v>0</v>
      </c>
      <c r="U174" s="452">
        <f>IF($N174="","",IF(SUMIF('[1]Címrend'!$Q:$Q,$N174,'[1]Címrend'!W:W)=0,0,SUMIF('[1]Címrend'!$Q:$Q,$N174,'[1]Címrend'!W:W)))</f>
        <v>0</v>
      </c>
      <c r="V174" s="452">
        <f>IF($N174="","",IF(SUMIF('[1]Címrend'!$Q:$Q,$N174,'[1]Címrend'!X:X)=0,0,SUMIF('[1]Címrend'!$Q:$Q,$N174,'[1]Címrend'!X:X)))</f>
        <v>0</v>
      </c>
      <c r="W174" s="447"/>
      <c r="X174" s="447"/>
      <c r="Y174" s="447"/>
    </row>
    <row r="175" spans="1:25" ht="11.25">
      <c r="A175" s="64"/>
      <c r="B175" s="64"/>
      <c r="C175" s="64"/>
      <c r="D175" s="64"/>
      <c r="E175" s="64"/>
      <c r="F175" s="65" t="s">
        <v>402</v>
      </c>
      <c r="G175" s="65"/>
      <c r="J175" s="64"/>
      <c r="K175" s="64"/>
      <c r="L175" s="64" t="s">
        <v>291</v>
      </c>
      <c r="M175" s="64"/>
      <c r="N175" s="64" t="s">
        <v>864</v>
      </c>
      <c r="O175" s="452">
        <f>IF($N175="","",IF(SUMIF('[1]Címrend'!$Q:$Q,$N175,'[1]Címrend'!S:S)=0,0,SUMIF('[1]Címrend'!$Q:$Q,$N175,'[1]Címrend'!S:S)))</f>
        <v>0</v>
      </c>
      <c r="P175" s="452">
        <f>IF($N175="","",IF(SUMIF('[1]Címrend'!$Q:$Q,$N175,'[1]Címrend'!T:T)=0,0,SUMIF('[1]Címrend'!$Q:$Q,$N175,'[1]Címrend'!T:T)))</f>
        <v>0</v>
      </c>
      <c r="Q175" s="452">
        <f>IF($N175="","",IF(SUMIF('[1]Címrend'!$Q:$Q,$N175,'[1]Címrend'!U:U)=0,0,SUMIF('[1]Címrend'!$Q:$Q,$N175,'[1]Címrend'!U:U)))</f>
        <v>0</v>
      </c>
      <c r="R175" s="556">
        <f t="shared" si="5"/>
        <v>0</v>
      </c>
      <c r="S175" s="449"/>
      <c r="T175" s="452">
        <f>IF($N175="","",IF(SUMIF('[1]Címrend'!$Q:$Q,$N175,'[1]Címrend'!V:V)=0,0,SUMIF('[1]Címrend'!$Q:$Q,$N175,'[1]Címrend'!V:V)))</f>
        <v>0</v>
      </c>
      <c r="U175" s="452">
        <f>IF($N175="","",IF(SUMIF('[1]Címrend'!$Q:$Q,$N175,'[1]Címrend'!W:W)=0,0,SUMIF('[1]Címrend'!$Q:$Q,$N175,'[1]Címrend'!W:W)))</f>
        <v>0</v>
      </c>
      <c r="V175" s="452">
        <f>IF($N175="","",IF(SUMIF('[1]Címrend'!$Q:$Q,$N175,'[1]Címrend'!X:X)=0,0,SUMIF('[1]Címrend'!$Q:$Q,$N175,'[1]Címrend'!X:X)))</f>
        <v>0</v>
      </c>
      <c r="W175" s="447"/>
      <c r="X175" s="447"/>
      <c r="Y175" s="447"/>
    </row>
    <row r="176" spans="1:25" ht="11.25">
      <c r="A176" s="64"/>
      <c r="B176" s="64"/>
      <c r="C176" s="64"/>
      <c r="D176" s="64"/>
      <c r="E176" s="64"/>
      <c r="F176" s="65" t="s">
        <v>403</v>
      </c>
      <c r="G176" s="65"/>
      <c r="J176" s="64"/>
      <c r="K176" s="64"/>
      <c r="L176" s="64" t="s">
        <v>292</v>
      </c>
      <c r="M176" s="64"/>
      <c r="N176" s="64" t="s">
        <v>865</v>
      </c>
      <c r="O176" s="452">
        <f>IF($N176="","",IF(SUMIF('[1]Címrend'!$Q:$Q,$N176,'[1]Címrend'!S:S)=0,0,SUMIF('[1]Címrend'!$Q:$Q,$N176,'[1]Címrend'!S:S)))</f>
        <v>0</v>
      </c>
      <c r="P176" s="452">
        <f>IF($N176="","",IF(SUMIF('[1]Címrend'!$Q:$Q,$N176,'[1]Címrend'!T:T)=0,0,SUMIF('[1]Címrend'!$Q:$Q,$N176,'[1]Címrend'!T:T)))</f>
        <v>0</v>
      </c>
      <c r="Q176" s="452">
        <f>IF($N176="","",IF(SUMIF('[1]Címrend'!$Q:$Q,$N176,'[1]Címrend'!U:U)=0,0,SUMIF('[1]Címrend'!$Q:$Q,$N176,'[1]Címrend'!U:U)))</f>
        <v>0</v>
      </c>
      <c r="R176" s="556">
        <f t="shared" si="5"/>
        <v>0</v>
      </c>
      <c r="S176" s="449"/>
      <c r="T176" s="452">
        <f>IF($N176="","",IF(SUMIF('[1]Címrend'!$Q:$Q,$N176,'[1]Címrend'!V:V)=0,0,SUMIF('[1]Címrend'!$Q:$Q,$N176,'[1]Címrend'!V:V)))</f>
        <v>0</v>
      </c>
      <c r="U176" s="452">
        <f>IF($N176="","",IF(SUMIF('[1]Címrend'!$Q:$Q,$N176,'[1]Címrend'!W:W)=0,0,SUMIF('[1]Címrend'!$Q:$Q,$N176,'[1]Címrend'!W:W)))</f>
        <v>0</v>
      </c>
      <c r="V176" s="452">
        <f>IF($N176="","",IF(SUMIF('[1]Címrend'!$Q:$Q,$N176,'[1]Címrend'!X:X)=0,0,SUMIF('[1]Címrend'!$Q:$Q,$N176,'[1]Címrend'!X:X)))</f>
        <v>0</v>
      </c>
      <c r="W176" s="447"/>
      <c r="X176" s="447"/>
      <c r="Y176" s="447"/>
    </row>
    <row r="177" spans="1:25" ht="11.25">
      <c r="A177" s="64"/>
      <c r="B177" s="64"/>
      <c r="C177" s="64"/>
      <c r="D177" s="64"/>
      <c r="E177" s="64"/>
      <c r="F177" s="457" t="s">
        <v>33</v>
      </c>
      <c r="G177" s="457"/>
      <c r="H177" s="457"/>
      <c r="I177" s="457"/>
      <c r="J177" s="457"/>
      <c r="K177" s="457"/>
      <c r="L177" s="457" t="s">
        <v>286</v>
      </c>
      <c r="M177" s="37" t="s">
        <v>367</v>
      </c>
      <c r="N177" s="457"/>
      <c r="O177" s="458">
        <f>SUM(O166,O170,O171,O172,O173,O174,O175,O176,O167,O168,O169)</f>
        <v>0</v>
      </c>
      <c r="P177" s="458">
        <f>SUM(P166,P170,P171,P172,P173,P174,P175,P176,P167,P168,P169)</f>
        <v>26087895</v>
      </c>
      <c r="Q177" s="455">
        <f>SUM(O177:P177)</f>
        <v>26087895</v>
      </c>
      <c r="R177" s="561">
        <f t="shared" si="5"/>
        <v>1</v>
      </c>
      <c r="S177" s="449"/>
      <c r="T177" s="458">
        <f>SUM(T166,T170,T171,T172,T173,T174,T175,T176,T167,T168,T169)</f>
        <v>0</v>
      </c>
      <c r="U177" s="458">
        <f>SUM(U166,U170,U171,U172,U173,U174,U175,U176,U167,U168,U169)</f>
        <v>26087895</v>
      </c>
      <c r="V177" s="458">
        <f>SUM(V166,V170,V171,V172,V173,V174,V175,V176,V167,V168,V169)</f>
        <v>0</v>
      </c>
      <c r="W177" s="447"/>
      <c r="X177" s="447"/>
      <c r="Y177" s="447"/>
    </row>
    <row r="178" spans="1:25" s="64" customFormat="1" ht="11.25">
      <c r="A178" s="454"/>
      <c r="B178" s="454"/>
      <c r="C178" s="454"/>
      <c r="D178" s="454"/>
      <c r="E178" s="20" t="s">
        <v>26</v>
      </c>
      <c r="F178" s="20"/>
      <c r="G178" s="20"/>
      <c r="H178" s="20"/>
      <c r="I178" s="20"/>
      <c r="J178" s="20"/>
      <c r="K178" s="20" t="s">
        <v>276</v>
      </c>
      <c r="L178" s="20"/>
      <c r="M178" s="20" t="s">
        <v>277</v>
      </c>
      <c r="N178" s="20"/>
      <c r="O178" s="22">
        <f>SUM(O177,O164,O151,O152,O153)</f>
        <v>0</v>
      </c>
      <c r="P178" s="22">
        <f>SUM(P177,P164,P151,P152,P153)</f>
        <v>26087895</v>
      </c>
      <c r="Q178" s="22">
        <f>SUM(Q177,Q164,Q151,Q152,Q153)</f>
        <v>26087895</v>
      </c>
      <c r="R178" s="560">
        <f t="shared" si="5"/>
        <v>1</v>
      </c>
      <c r="S178" s="449"/>
      <c r="T178" s="22">
        <f>SUM(T177,T164,T151,T152,T153)</f>
        <v>0</v>
      </c>
      <c r="U178" s="22">
        <f>SUM(U177,U164,U151,U152,U153)</f>
        <v>26087895</v>
      </c>
      <c r="V178" s="22">
        <f>SUM(V177,V164,V151,V152,V153)</f>
        <v>0</v>
      </c>
      <c r="W178" s="452"/>
      <c r="X178" s="452"/>
      <c r="Y178" s="34"/>
    </row>
    <row r="179" spans="18:25" s="64" customFormat="1" ht="11.25">
      <c r="R179" s="556">
        <f t="shared" si="5"/>
      </c>
      <c r="S179" s="448"/>
      <c r="W179" s="452"/>
      <c r="X179" s="452"/>
      <c r="Y179" s="452"/>
    </row>
    <row r="180" spans="1:25" s="19" customFormat="1" ht="11.25">
      <c r="A180" s="454"/>
      <c r="B180" s="454"/>
      <c r="C180" s="454"/>
      <c r="D180" s="20" t="s">
        <v>23</v>
      </c>
      <c r="E180" s="36"/>
      <c r="F180" s="36"/>
      <c r="G180" s="36"/>
      <c r="H180" s="20"/>
      <c r="I180" s="36"/>
      <c r="J180" s="36" t="s">
        <v>233</v>
      </c>
      <c r="K180" s="36"/>
      <c r="L180" s="20"/>
      <c r="M180" s="20"/>
      <c r="N180" s="20"/>
      <c r="O180" s="22">
        <f>SUM(O178,O149,O142)</f>
        <v>284919521</v>
      </c>
      <c r="P180" s="22">
        <f>SUM(P178,P149,P142)</f>
        <v>396263151</v>
      </c>
      <c r="Q180" s="22">
        <f>SUM(Q178,Q149,Q142)</f>
        <v>246177464</v>
      </c>
      <c r="R180" s="560">
        <f t="shared" si="5"/>
        <v>0.6212474295900403</v>
      </c>
      <c r="S180" s="59"/>
      <c r="T180" s="22">
        <f>SUM(T178,T149,T142)</f>
        <v>0</v>
      </c>
      <c r="U180" s="22">
        <f>SUM(U178,U149,U142)</f>
        <v>140293003</v>
      </c>
      <c r="V180" s="22">
        <f>SUM(V178,V149,V142)</f>
        <v>105884461</v>
      </c>
      <c r="W180" s="34"/>
      <c r="X180" s="34"/>
      <c r="Y180" s="34"/>
    </row>
    <row r="181" spans="18:25" s="64" customFormat="1" ht="11.25">
      <c r="R181" s="556">
        <f t="shared" si="5"/>
      </c>
      <c r="S181" s="448"/>
      <c r="W181" s="452"/>
      <c r="X181" s="452"/>
      <c r="Y181" s="452"/>
    </row>
    <row r="182" spans="1:27" s="64" customFormat="1" ht="11.25">
      <c r="A182" s="20"/>
      <c r="B182" s="20"/>
      <c r="C182" s="20" t="s">
        <v>17</v>
      </c>
      <c r="D182" s="20"/>
      <c r="E182" s="20"/>
      <c r="F182" s="20"/>
      <c r="G182" s="20"/>
      <c r="H182" s="20"/>
      <c r="I182" s="20"/>
      <c r="J182" s="20" t="s">
        <v>294</v>
      </c>
      <c r="K182" s="20"/>
      <c r="L182" s="20"/>
      <c r="M182" s="20" t="s">
        <v>295</v>
      </c>
      <c r="N182" s="20"/>
      <c r="O182" s="22">
        <f>SUM(O180,O100)</f>
        <v>2140899146</v>
      </c>
      <c r="P182" s="22">
        <f>SUM(P180,P100)</f>
        <v>2502133136</v>
      </c>
      <c r="Q182" s="22">
        <f>SUM(Q180,Q100)</f>
        <v>2153142507</v>
      </c>
      <c r="R182" s="560">
        <f aca="true" t="shared" si="7" ref="R182:R220">IF(Q182="","",IF(Q182=0,0,Q182/P182))</f>
        <v>0.8605227579704615</v>
      </c>
      <c r="S182" s="449"/>
      <c r="T182" s="22">
        <f>SUM(T180,T100)</f>
        <v>0</v>
      </c>
      <c r="U182" s="22">
        <f>SUM(U180,U100)</f>
        <v>1519646684</v>
      </c>
      <c r="V182" s="22">
        <f>SUM(V180,V100)</f>
        <v>633495823</v>
      </c>
      <c r="W182" s="452"/>
      <c r="X182" s="452"/>
      <c r="AA182" s="34"/>
    </row>
    <row r="183" spans="1:27" s="64" customFormat="1" ht="11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8"/>
      <c r="P183" s="38"/>
      <c r="Q183" s="38"/>
      <c r="R183" s="572">
        <f t="shared" si="7"/>
      </c>
      <c r="S183" s="449"/>
      <c r="T183" s="38"/>
      <c r="U183" s="38"/>
      <c r="V183" s="38"/>
      <c r="W183" s="452"/>
      <c r="X183" s="452"/>
      <c r="AA183" s="34"/>
    </row>
    <row r="184" spans="1:27" s="64" customFormat="1" ht="11.2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35"/>
      <c r="P184" s="35"/>
      <c r="Q184" s="35"/>
      <c r="R184" s="571">
        <f t="shared" si="7"/>
      </c>
      <c r="S184" s="449"/>
      <c r="T184" s="35"/>
      <c r="U184" s="35"/>
      <c r="V184" s="35"/>
      <c r="W184" s="452"/>
      <c r="X184" s="452"/>
      <c r="AA184" s="34"/>
    </row>
    <row r="185" spans="1:25" s="64" customFormat="1" ht="11.25">
      <c r="A185" s="457"/>
      <c r="B185" s="457"/>
      <c r="C185" s="457" t="s">
        <v>87</v>
      </c>
      <c r="D185" s="457"/>
      <c r="E185" s="457"/>
      <c r="F185" s="457"/>
      <c r="G185" s="457"/>
      <c r="H185" s="457"/>
      <c r="I185" s="457"/>
      <c r="J185" s="457" t="s">
        <v>296</v>
      </c>
      <c r="K185" s="457"/>
      <c r="L185" s="457"/>
      <c r="M185" s="457"/>
      <c r="N185" s="457"/>
      <c r="O185" s="458"/>
      <c r="P185" s="458"/>
      <c r="Q185" s="458"/>
      <c r="R185" s="564">
        <f t="shared" si="7"/>
      </c>
      <c r="S185" s="449"/>
      <c r="T185" s="458"/>
      <c r="U185" s="458"/>
      <c r="V185" s="458"/>
      <c r="W185" s="452"/>
      <c r="X185" s="452"/>
      <c r="Y185" s="452"/>
    </row>
    <row r="186" spans="5:25" s="64" customFormat="1" ht="11.25">
      <c r="E186" s="448" t="s">
        <v>19</v>
      </c>
      <c r="F186" s="448"/>
      <c r="G186" s="448"/>
      <c r="H186" s="448"/>
      <c r="I186" s="448"/>
      <c r="J186" s="448"/>
      <c r="K186" s="448" t="s">
        <v>298</v>
      </c>
      <c r="L186" s="448"/>
      <c r="M186" s="448"/>
      <c r="N186" s="448"/>
      <c r="O186" s="449"/>
      <c r="P186" s="449"/>
      <c r="Q186" s="449"/>
      <c r="R186" s="562">
        <f t="shared" si="7"/>
      </c>
      <c r="S186" s="449"/>
      <c r="T186" s="449"/>
      <c r="U186" s="449"/>
      <c r="V186" s="449"/>
      <c r="W186" s="452"/>
      <c r="X186" s="452"/>
      <c r="Y186" s="452"/>
    </row>
    <row r="187" spans="6:25" s="64" customFormat="1" ht="11.25">
      <c r="F187" s="448" t="s">
        <v>19</v>
      </c>
      <c r="G187" s="448"/>
      <c r="H187" s="448"/>
      <c r="I187" s="448"/>
      <c r="J187" s="448"/>
      <c r="K187" s="448"/>
      <c r="L187" s="448" t="s">
        <v>431</v>
      </c>
      <c r="M187" s="448"/>
      <c r="N187" s="448"/>
      <c r="O187" s="449"/>
      <c r="P187" s="449"/>
      <c r="Q187" s="449"/>
      <c r="R187" s="562">
        <f t="shared" si="7"/>
      </c>
      <c r="S187" s="449"/>
      <c r="T187" s="449"/>
      <c r="U187" s="449"/>
      <c r="V187" s="449"/>
      <c r="W187" s="452"/>
      <c r="X187" s="452"/>
      <c r="Y187" s="452"/>
    </row>
    <row r="188" spans="12:25" s="64" customFormat="1" ht="11.25">
      <c r="L188" s="64" t="s">
        <v>338</v>
      </c>
      <c r="N188" s="64" t="s">
        <v>478</v>
      </c>
      <c r="O188" s="452">
        <f>IF($N188="","",IF(SUMIF('[1]Címrend'!$Q:$Q,$N188,'[1]Címrend'!S:S)=0,0,SUMIF('[1]Címrend'!$Q:$Q,$N188,'[1]Címrend'!S:S)))</f>
        <v>0</v>
      </c>
      <c r="P188" s="452">
        <f>IF($N188="","",IF(SUMIF('[1]Címrend'!$Q:$Q,$N188,'[1]Címrend'!T:T)=0,0,SUMIF('[1]Címrend'!$Q:$Q,$N188,'[1]Címrend'!T:T)))</f>
        <v>0</v>
      </c>
      <c r="Q188" s="452">
        <f>IF($N188="","",IF(SUMIF('[1]Címrend'!$Q:$Q,$N188,'[1]Címrend'!U:U)=0,0,SUMIF('[1]Címrend'!$Q:$Q,$N188,'[1]Címrend'!U:U)))</f>
        <v>0</v>
      </c>
      <c r="R188" s="556">
        <f t="shared" si="7"/>
        <v>0</v>
      </c>
      <c r="S188" s="449"/>
      <c r="T188" s="452">
        <f>IF($N188="","",IF(SUMIF('[1]Címrend'!$Q:$Q,$N188,'[1]Címrend'!V:V)=0,0,SUMIF('[1]Címrend'!$Q:$Q,$N188,'[1]Címrend'!V:V)))</f>
        <v>0</v>
      </c>
      <c r="U188" s="452">
        <f>IF($N188="","",IF(SUMIF('[1]Címrend'!$Q:$Q,$N188,'[1]Címrend'!W:W)=0,0,SUMIF('[1]Címrend'!$Q:$Q,$N188,'[1]Címrend'!W:W)))</f>
        <v>0</v>
      </c>
      <c r="V188" s="452">
        <f>IF($N188="","",IF(SUMIF('[1]Címrend'!$Q:$Q,$N188,'[1]Címrend'!X:X)=0,0,SUMIF('[1]Címrend'!$Q:$Q,$N188,'[1]Címrend'!X:X)))</f>
        <v>0</v>
      </c>
      <c r="W188" s="452"/>
      <c r="X188" s="452"/>
      <c r="Y188" s="452"/>
    </row>
    <row r="189" spans="12:25" s="64" customFormat="1" ht="11.25">
      <c r="L189" s="64" t="s">
        <v>339</v>
      </c>
      <c r="N189" s="64" t="s">
        <v>481</v>
      </c>
      <c r="O189" s="452">
        <f>IF($N189="","",IF(SUMIF('[1]Címrend'!$Q:$Q,$N189,'[1]Címrend'!S:S)=0,0,SUMIF('[1]Címrend'!$Q:$Q,$N189,'[1]Címrend'!S:S)))</f>
        <v>0</v>
      </c>
      <c r="P189" s="452">
        <f>IF($N189="","",IF(SUMIF('[1]Címrend'!$Q:$Q,$N189,'[1]Címrend'!T:T)=0,0,SUMIF('[1]Címrend'!$Q:$Q,$N189,'[1]Címrend'!T:T)))</f>
        <v>0</v>
      </c>
      <c r="Q189" s="452">
        <f>IF($N189="","",IF(SUMIF('[1]Címrend'!$Q:$Q,$N189,'[1]Címrend'!U:U)=0,0,SUMIF('[1]Címrend'!$Q:$Q,$N189,'[1]Címrend'!U:U)))</f>
        <v>0</v>
      </c>
      <c r="R189" s="556">
        <f t="shared" si="7"/>
        <v>0</v>
      </c>
      <c r="S189" s="449"/>
      <c r="T189" s="452">
        <f>IF($N189="","",IF(SUMIF('[1]Címrend'!$Q:$Q,$N189,'[1]Címrend'!V:V)=0,0,SUMIF('[1]Címrend'!$Q:$Q,$N189,'[1]Címrend'!V:V)))</f>
        <v>0</v>
      </c>
      <c r="U189" s="452">
        <f>IF($N189="","",IF(SUMIF('[1]Címrend'!$Q:$Q,$N189,'[1]Címrend'!W:W)=0,0,SUMIF('[1]Címrend'!$Q:$Q,$N189,'[1]Címrend'!W:W)))</f>
        <v>0</v>
      </c>
      <c r="V189" s="452">
        <f>IF($N189="","",IF(SUMIF('[1]Címrend'!$Q:$Q,$N189,'[1]Címrend'!X:X)=0,0,SUMIF('[1]Címrend'!$Q:$Q,$N189,'[1]Címrend'!X:X)))</f>
        <v>0</v>
      </c>
      <c r="W189" s="452"/>
      <c r="X189" s="452"/>
      <c r="Y189" s="452"/>
    </row>
    <row r="190" spans="12:25" s="64" customFormat="1" ht="11.25">
      <c r="L190" s="64" t="s">
        <v>340</v>
      </c>
      <c r="N190" s="64" t="s">
        <v>481</v>
      </c>
      <c r="O190" s="452">
        <f>IF($N190="","",IF(SUMIF('[1]Címrend'!$Q:$Q,$N190,'[1]Címrend'!S:S)=0,0,SUMIF('[1]Címrend'!$Q:$Q,$N190,'[1]Címrend'!S:S)))</f>
        <v>0</v>
      </c>
      <c r="P190" s="452">
        <f>IF($N190="","",IF(SUMIF('[1]Címrend'!$Q:$Q,$N190,'[1]Címrend'!T:T)=0,0,SUMIF('[1]Címrend'!$Q:$Q,$N190,'[1]Címrend'!T:T)))</f>
        <v>0</v>
      </c>
      <c r="Q190" s="452">
        <f>IF($N190="","",IF(SUMIF('[1]Címrend'!$Q:$Q,$N190,'[1]Címrend'!U:U)=0,0,SUMIF('[1]Címrend'!$Q:$Q,$N190,'[1]Címrend'!U:U)))</f>
        <v>0</v>
      </c>
      <c r="R190" s="556">
        <f t="shared" si="7"/>
        <v>0</v>
      </c>
      <c r="S190" s="449"/>
      <c r="T190" s="452">
        <f>IF($N190="","",IF(SUMIF('[1]Címrend'!$Q:$Q,$N190,'[1]Címrend'!V:V)=0,0,SUMIF('[1]Címrend'!$Q:$Q,$N190,'[1]Címrend'!V:V)))</f>
        <v>0</v>
      </c>
      <c r="U190" s="452">
        <f>IF($N190="","",IF(SUMIF('[1]Címrend'!$Q:$Q,$N190,'[1]Címrend'!W:W)=0,0,SUMIF('[1]Címrend'!$Q:$Q,$N190,'[1]Címrend'!W:W)))</f>
        <v>0</v>
      </c>
      <c r="V190" s="452">
        <f>IF($N190="","",IF(SUMIF('[1]Címrend'!$Q:$Q,$N190,'[1]Címrend'!X:X)=0,0,SUMIF('[1]Címrend'!$Q:$Q,$N190,'[1]Címrend'!X:X)))</f>
        <v>0</v>
      </c>
      <c r="W190" s="452"/>
      <c r="X190" s="452"/>
      <c r="Y190" s="452"/>
    </row>
    <row r="191" spans="1:25" ht="11.25">
      <c r="A191" s="64"/>
      <c r="B191" s="64"/>
      <c r="C191" s="64"/>
      <c r="D191" s="64"/>
      <c r="E191" s="64"/>
      <c r="F191" s="463" t="s">
        <v>19</v>
      </c>
      <c r="G191" s="463"/>
      <c r="H191" s="463"/>
      <c r="I191" s="463"/>
      <c r="J191" s="463"/>
      <c r="K191" s="454"/>
      <c r="L191" s="454" t="s">
        <v>431</v>
      </c>
      <c r="M191" s="454" t="s">
        <v>300</v>
      </c>
      <c r="N191" s="454"/>
      <c r="O191" s="455">
        <f>SUM(O190,O189,O188)</f>
        <v>0</v>
      </c>
      <c r="P191" s="455">
        <f>SUM(P190,P189,P188)</f>
        <v>0</v>
      </c>
      <c r="Q191" s="455">
        <f>SUM(O191:P191)</f>
        <v>0</v>
      </c>
      <c r="R191" s="561">
        <f t="shared" si="7"/>
        <v>0</v>
      </c>
      <c r="S191" s="449"/>
      <c r="T191" s="455">
        <f>SUM(T190,T189,T188)</f>
        <v>0</v>
      </c>
      <c r="U191" s="455">
        <f>SUM(U190,U189,U188)</f>
        <v>0</v>
      </c>
      <c r="V191" s="455">
        <f>SUM(V190,V189,V188)</f>
        <v>0</v>
      </c>
      <c r="W191" s="447"/>
      <c r="X191" s="447"/>
      <c r="Y191" s="447"/>
    </row>
    <row r="192" spans="1:25" ht="11.25">
      <c r="A192" s="64"/>
      <c r="B192" s="64"/>
      <c r="C192" s="64"/>
      <c r="D192" s="64"/>
      <c r="E192" s="64"/>
      <c r="F192" s="461" t="s">
        <v>23</v>
      </c>
      <c r="G192" s="461"/>
      <c r="H192" s="461"/>
      <c r="I192" s="461"/>
      <c r="J192" s="461"/>
      <c r="K192" s="457"/>
      <c r="L192" s="448" t="s">
        <v>301</v>
      </c>
      <c r="M192" s="457"/>
      <c r="N192" s="457"/>
      <c r="O192" s="458"/>
      <c r="P192" s="458"/>
      <c r="Q192" s="458"/>
      <c r="R192" s="564">
        <f t="shared" si="7"/>
      </c>
      <c r="S192" s="449"/>
      <c r="T192" s="458"/>
      <c r="U192" s="458"/>
      <c r="V192" s="458"/>
      <c r="W192" s="447"/>
      <c r="X192" s="447"/>
      <c r="Y192" s="447"/>
    </row>
    <row r="193" spans="1:25" ht="11.25">
      <c r="A193" s="64"/>
      <c r="B193" s="64"/>
      <c r="C193" s="64"/>
      <c r="D193" s="64"/>
      <c r="E193" s="64"/>
      <c r="F193" s="451"/>
      <c r="G193" s="451"/>
      <c r="H193" s="451"/>
      <c r="I193" s="451"/>
      <c r="J193" s="451"/>
      <c r="K193" s="448"/>
      <c r="L193" s="448" t="s">
        <v>341</v>
      </c>
      <c r="M193" s="448"/>
      <c r="N193" s="448" t="s">
        <v>489</v>
      </c>
      <c r="O193" s="452">
        <f>IF($N193="","",IF(SUMIF('[1]Címrend'!$Q:$Q,$N193,'[1]Címrend'!S:S)=0,0,SUMIF('[1]Címrend'!$Q:$Q,$N193,'[1]Címrend'!S:S)))</f>
        <v>0</v>
      </c>
      <c r="P193" s="452">
        <f>IF($N193="","",IF(SUMIF('[1]Címrend'!$Q:$Q,$N193,'[1]Címrend'!T:T)=0,0,SUMIF('[1]Címrend'!$Q:$Q,$N193,'[1]Címrend'!T:T)))</f>
        <v>0</v>
      </c>
      <c r="Q193" s="452">
        <f>IF($N193="","",IF(SUMIF('[1]Címrend'!$Q:$Q,$N193,'[1]Címrend'!U:U)=0,0,SUMIF('[1]Címrend'!$Q:$Q,$N193,'[1]Címrend'!U:U)))</f>
        <v>0</v>
      </c>
      <c r="R193" s="556">
        <f t="shared" si="7"/>
        <v>0</v>
      </c>
      <c r="S193" s="449"/>
      <c r="T193" s="452">
        <f>IF($N193="","",IF(SUMIF('[1]Címrend'!$Q:$Q,$N193,'[1]Címrend'!V:V)=0,0,SUMIF('[1]Címrend'!$Q:$Q,$N193,'[1]Címrend'!V:V)))</f>
        <v>0</v>
      </c>
      <c r="U193" s="452">
        <f>IF($N193="","",IF(SUMIF('[1]Címrend'!$Q:$Q,$N193,'[1]Címrend'!W:W)=0,0,SUMIF('[1]Címrend'!$Q:$Q,$N193,'[1]Címrend'!W:W)))</f>
        <v>0</v>
      </c>
      <c r="V193" s="452">
        <f>IF($N193="","",IF(SUMIF('[1]Címrend'!$Q:$Q,$N193,'[1]Címrend'!X:X)=0,0,SUMIF('[1]Címrend'!$Q:$Q,$N193,'[1]Címrend'!X:X)))</f>
        <v>0</v>
      </c>
      <c r="W193" s="447"/>
      <c r="X193" s="447"/>
      <c r="Y193" s="447"/>
    </row>
    <row r="194" spans="1:25" ht="11.25">
      <c r="A194" s="64"/>
      <c r="B194" s="64"/>
      <c r="C194" s="64"/>
      <c r="D194" s="64"/>
      <c r="E194" s="64"/>
      <c r="F194" s="451"/>
      <c r="G194" s="451"/>
      <c r="H194" s="451"/>
      <c r="I194" s="451"/>
      <c r="J194" s="451"/>
      <c r="K194" s="448"/>
      <c r="L194" s="448" t="s">
        <v>342</v>
      </c>
      <c r="M194" s="448"/>
      <c r="N194" s="448" t="s">
        <v>492</v>
      </c>
      <c r="O194" s="452">
        <f>IF($N194="","",IF(SUMIF('[1]Címrend'!$Q:$Q,$N194,'[1]Címrend'!S:S)=0,0,SUMIF('[1]Címrend'!$Q:$Q,$N194,'[1]Címrend'!S:S)))</f>
        <v>0</v>
      </c>
      <c r="P194" s="452">
        <f>IF($N194="","",IF(SUMIF('[1]Címrend'!$Q:$Q,$N194,'[1]Címrend'!T:T)=0,0,SUMIF('[1]Címrend'!$Q:$Q,$N194,'[1]Címrend'!T:T)))</f>
        <v>0</v>
      </c>
      <c r="Q194" s="452">
        <f>IF($N194="","",IF(SUMIF('[1]Címrend'!$Q:$Q,$N194,'[1]Címrend'!U:U)=0,0,SUMIF('[1]Címrend'!$Q:$Q,$N194,'[1]Címrend'!U:U)))</f>
        <v>0</v>
      </c>
      <c r="R194" s="556">
        <f t="shared" si="7"/>
        <v>0</v>
      </c>
      <c r="S194" s="449"/>
      <c r="T194" s="452">
        <f>IF($N194="","",IF(SUMIF('[1]Címrend'!$Q:$Q,$N194,'[1]Címrend'!V:V)=0,0,SUMIF('[1]Címrend'!$Q:$Q,$N194,'[1]Címrend'!V:V)))</f>
        <v>0</v>
      </c>
      <c r="U194" s="452">
        <f>IF($N194="","",IF(SUMIF('[1]Címrend'!$Q:$Q,$N194,'[1]Címrend'!W:W)=0,0,SUMIF('[1]Címrend'!$Q:$Q,$N194,'[1]Címrend'!W:W)))</f>
        <v>0</v>
      </c>
      <c r="V194" s="452">
        <f>IF($N194="","",IF(SUMIF('[1]Címrend'!$Q:$Q,$N194,'[1]Címrend'!X:X)=0,0,SUMIF('[1]Címrend'!$Q:$Q,$N194,'[1]Címrend'!X:X)))</f>
        <v>0</v>
      </c>
      <c r="W194" s="447"/>
      <c r="X194" s="447"/>
      <c r="Y194" s="447"/>
    </row>
    <row r="195" spans="1:25" ht="11.25">
      <c r="A195" s="64"/>
      <c r="B195" s="64"/>
      <c r="C195" s="64"/>
      <c r="D195" s="64"/>
      <c r="E195" s="64"/>
      <c r="F195" s="451"/>
      <c r="G195" s="451"/>
      <c r="H195" s="451"/>
      <c r="I195" s="451"/>
      <c r="J195" s="451"/>
      <c r="K195" s="448"/>
      <c r="L195" s="448" t="s">
        <v>343</v>
      </c>
      <c r="M195" s="448"/>
      <c r="N195" s="448" t="s">
        <v>495</v>
      </c>
      <c r="O195" s="452">
        <f>IF($N195="","",IF(SUMIF('[1]Címrend'!$Q:$Q,$N195,'[1]Címrend'!S:S)=0,0,SUMIF('[1]Címrend'!$Q:$Q,$N195,'[1]Címrend'!S:S)))</f>
        <v>0</v>
      </c>
      <c r="P195" s="452">
        <f>IF($N195="","",IF(SUMIF('[1]Címrend'!$Q:$Q,$N195,'[1]Címrend'!T:T)=0,0,SUMIF('[1]Címrend'!$Q:$Q,$N195,'[1]Címrend'!T:T)))</f>
        <v>0</v>
      </c>
      <c r="Q195" s="452">
        <f>IF($N195="","",IF(SUMIF('[1]Címrend'!$Q:$Q,$N195,'[1]Címrend'!U:U)=0,0,SUMIF('[1]Címrend'!$Q:$Q,$N195,'[1]Címrend'!U:U)))</f>
        <v>0</v>
      </c>
      <c r="R195" s="556">
        <f t="shared" si="7"/>
        <v>0</v>
      </c>
      <c r="S195" s="449"/>
      <c r="T195" s="452">
        <f>IF($N195="","",IF(SUMIF('[1]Címrend'!$Q:$Q,$N195,'[1]Címrend'!V:V)=0,0,SUMIF('[1]Címrend'!$Q:$Q,$N195,'[1]Címrend'!V:V)))</f>
        <v>0</v>
      </c>
      <c r="U195" s="452">
        <f>IF($N195="","",IF(SUMIF('[1]Címrend'!$Q:$Q,$N195,'[1]Címrend'!W:W)=0,0,SUMIF('[1]Címrend'!$Q:$Q,$N195,'[1]Címrend'!W:W)))</f>
        <v>0</v>
      </c>
      <c r="V195" s="452">
        <f>IF($N195="","",IF(SUMIF('[1]Címrend'!$Q:$Q,$N195,'[1]Címrend'!X:X)=0,0,SUMIF('[1]Címrend'!$Q:$Q,$N195,'[1]Címrend'!X:X)))</f>
        <v>0</v>
      </c>
      <c r="W195" s="447"/>
      <c r="X195" s="447"/>
      <c r="Y195" s="447"/>
    </row>
    <row r="196" spans="1:25" ht="11.25">
      <c r="A196" s="64"/>
      <c r="B196" s="64"/>
      <c r="C196" s="64"/>
      <c r="D196" s="64"/>
      <c r="E196" s="64"/>
      <c r="F196" s="451"/>
      <c r="G196" s="451"/>
      <c r="H196" s="451"/>
      <c r="I196" s="451"/>
      <c r="J196" s="451"/>
      <c r="K196" s="448"/>
      <c r="L196" s="448" t="s">
        <v>344</v>
      </c>
      <c r="M196" s="448"/>
      <c r="N196" s="448" t="s">
        <v>498</v>
      </c>
      <c r="O196" s="452">
        <f>IF($N196="","",IF(SUMIF('[1]Címrend'!$Q:$Q,$N196,'[1]Címrend'!S:S)=0,0,SUMIF('[1]Címrend'!$Q:$Q,$N196,'[1]Címrend'!S:S)))</f>
        <v>0</v>
      </c>
      <c r="P196" s="452">
        <f>IF($N196="","",IF(SUMIF('[1]Címrend'!$Q:$Q,$N196,'[1]Címrend'!T:T)=0,0,SUMIF('[1]Címrend'!$Q:$Q,$N196,'[1]Címrend'!T:T)))</f>
        <v>0</v>
      </c>
      <c r="Q196" s="452">
        <f>IF($N196="","",IF(SUMIF('[1]Címrend'!$Q:$Q,$N196,'[1]Címrend'!U:U)=0,0,SUMIF('[1]Címrend'!$Q:$Q,$N196,'[1]Címrend'!U:U)))</f>
        <v>0</v>
      </c>
      <c r="R196" s="556">
        <f t="shared" si="7"/>
        <v>0</v>
      </c>
      <c r="S196" s="449"/>
      <c r="T196" s="452">
        <f>IF($N196="","",IF(SUMIF('[1]Címrend'!$Q:$Q,$N196,'[1]Címrend'!V:V)=0,0,SUMIF('[1]Címrend'!$Q:$Q,$N196,'[1]Címrend'!V:V)))</f>
        <v>0</v>
      </c>
      <c r="U196" s="452">
        <f>IF($N196="","",IF(SUMIF('[1]Címrend'!$Q:$Q,$N196,'[1]Címrend'!W:W)=0,0,SUMIF('[1]Címrend'!$Q:$Q,$N196,'[1]Címrend'!W:W)))</f>
        <v>0</v>
      </c>
      <c r="V196" s="452">
        <f>IF($N196="","",IF(SUMIF('[1]Címrend'!$Q:$Q,$N196,'[1]Címrend'!X:X)=0,0,SUMIF('[1]Címrend'!$Q:$Q,$N196,'[1]Címrend'!X:X)))</f>
        <v>0</v>
      </c>
      <c r="W196" s="447"/>
      <c r="X196" s="447"/>
      <c r="Y196" s="447"/>
    </row>
    <row r="197" spans="1:25" ht="11.25">
      <c r="A197" s="64"/>
      <c r="B197" s="64"/>
      <c r="C197" s="64"/>
      <c r="D197" s="64"/>
      <c r="E197" s="64"/>
      <c r="F197" s="463" t="s">
        <v>23</v>
      </c>
      <c r="G197" s="463"/>
      <c r="H197" s="463"/>
      <c r="I197" s="463"/>
      <c r="J197" s="463"/>
      <c r="K197" s="454"/>
      <c r="L197" s="454" t="s">
        <v>301</v>
      </c>
      <c r="M197" s="455" t="s">
        <v>302</v>
      </c>
      <c r="N197" s="455"/>
      <c r="O197" s="455">
        <f>SUM(O196,O195,O194,O193)</f>
        <v>0</v>
      </c>
      <c r="P197" s="455">
        <f>SUM(P196,P195,P194,P193)</f>
        <v>0</v>
      </c>
      <c r="Q197" s="455">
        <f>SUM(O197:P197)</f>
        <v>0</v>
      </c>
      <c r="R197" s="561">
        <f t="shared" si="7"/>
        <v>0</v>
      </c>
      <c r="S197" s="449"/>
      <c r="T197" s="455">
        <f>SUM(T196,T195,T194,T193)</f>
        <v>0</v>
      </c>
      <c r="U197" s="455">
        <f>SUM(U196,U195,U194,U193)</f>
        <v>0</v>
      </c>
      <c r="V197" s="455">
        <f>SUM(V196,V195,V194,V193)</f>
        <v>0</v>
      </c>
      <c r="W197" s="447"/>
      <c r="X197" s="447"/>
      <c r="Y197" s="447"/>
    </row>
    <row r="198" spans="1:25" ht="11.25">
      <c r="A198" s="64"/>
      <c r="B198" s="64"/>
      <c r="C198" s="64"/>
      <c r="D198" s="64"/>
      <c r="E198" s="64"/>
      <c r="F198" s="66" t="s">
        <v>26</v>
      </c>
      <c r="K198" s="64"/>
      <c r="L198" s="64" t="s">
        <v>303</v>
      </c>
      <c r="M198" s="64"/>
      <c r="N198" s="64"/>
      <c r="O198" s="452"/>
      <c r="P198" s="452"/>
      <c r="Q198" s="452"/>
      <c r="R198" s="556">
        <f t="shared" si="7"/>
      </c>
      <c r="S198" s="449"/>
      <c r="T198" s="452"/>
      <c r="U198" s="452"/>
      <c r="V198" s="452"/>
      <c r="W198" s="447"/>
      <c r="X198" s="447"/>
      <c r="Y198" s="447"/>
    </row>
    <row r="199" spans="1:25" ht="11.25">
      <c r="A199" s="64"/>
      <c r="B199" s="64"/>
      <c r="C199" s="64"/>
      <c r="D199" s="64"/>
      <c r="E199" s="64"/>
      <c r="K199" s="64"/>
      <c r="L199" s="64" t="s">
        <v>304</v>
      </c>
      <c r="M199" s="64"/>
      <c r="N199" s="64"/>
      <c r="O199" s="452">
        <f>SUM(O200:O201)</f>
        <v>1016973569</v>
      </c>
      <c r="P199" s="452">
        <f>SUM(P200:P201)</f>
        <v>1240932969</v>
      </c>
      <c r="Q199" s="452">
        <f>SUM(Q200:Q201)</f>
        <v>1240932969</v>
      </c>
      <c r="R199" s="556">
        <f t="shared" si="7"/>
        <v>1</v>
      </c>
      <c r="S199" s="449"/>
      <c r="T199" s="452">
        <v>0</v>
      </c>
      <c r="U199" s="452">
        <f>SUM(U200:U201)</f>
        <v>871241945</v>
      </c>
      <c r="V199" s="452">
        <f>SUM(V200:V201)</f>
        <v>369691024</v>
      </c>
      <c r="W199" s="447"/>
      <c r="X199" s="447"/>
      <c r="Y199" s="447"/>
    </row>
    <row r="200" spans="1:25" ht="11.25">
      <c r="A200" s="64"/>
      <c r="B200" s="64"/>
      <c r="C200" s="64"/>
      <c r="D200" s="64"/>
      <c r="E200" s="64"/>
      <c r="K200" s="64"/>
      <c r="L200" s="66" t="s">
        <v>866</v>
      </c>
      <c r="M200" s="64"/>
      <c r="N200" s="64" t="s">
        <v>867</v>
      </c>
      <c r="O200" s="452">
        <f>IF($N200="","",IF(SUMIF('[1]Címrend'!$Q:$Q,$N200,'[1]Címrend'!S:S)=0,0,SUMIF('[1]Címrend'!$Q:$Q,$N200,'[1]Címrend'!S:S)))</f>
        <v>106635468</v>
      </c>
      <c r="P200" s="452">
        <f>IF($N200="","",IF(SUMIF('[1]Címrend'!$Q:$Q,$N200,'[1]Címrend'!T:T)=0,0,SUMIF('[1]Címrend'!$Q:$Q,$N200,'[1]Címrend'!T:T)))</f>
        <v>197292491</v>
      </c>
      <c r="Q200" s="452">
        <v>197292491</v>
      </c>
      <c r="R200" s="556">
        <f t="shared" si="7"/>
        <v>1</v>
      </c>
      <c r="S200" s="449"/>
      <c r="T200" s="452">
        <v>0</v>
      </c>
      <c r="U200" s="452">
        <f>Q200-V200</f>
        <v>197292491</v>
      </c>
      <c r="V200" s="452">
        <f>IF($N200="","",IF(SUMIF('[1]Címrend'!$Q:$Q,$N200,'[1]Címrend'!X:X)=0,0,SUMIF('[1]Címrend'!$Q:$Q,$N200,'[1]Címrend'!X:X)))</f>
        <v>0</v>
      </c>
      <c r="W200" s="447"/>
      <c r="X200" s="447"/>
      <c r="Y200" s="447"/>
    </row>
    <row r="201" spans="1:25" ht="11.25">
      <c r="A201" s="64"/>
      <c r="B201" s="64"/>
      <c r="C201" s="64"/>
      <c r="D201" s="64"/>
      <c r="E201" s="64"/>
      <c r="K201" s="64"/>
      <c r="L201" s="66" t="s">
        <v>868</v>
      </c>
      <c r="M201" s="64"/>
      <c r="N201" s="64" t="s">
        <v>869</v>
      </c>
      <c r="O201" s="452">
        <f>IF($N201="","",IF(SUMIF('[1]Címrend'!$Q:$Q,$N201,'[1]Címrend'!S:S)=0,0,SUMIF('[1]Címrend'!$Q:$Q,$N201,'[1]Címrend'!S:S)))</f>
        <v>910338101</v>
      </c>
      <c r="P201" s="452">
        <f>IF($N201="","",IF(SUMIF('[1]Címrend'!$Q:$Q,$N201,'[1]Címrend'!T:T)=0,0,SUMIF('[1]Címrend'!$Q:$Q,$N201,'[1]Címrend'!T:T)))</f>
        <v>1043640478</v>
      </c>
      <c r="Q201" s="452">
        <v>1043640478</v>
      </c>
      <c r="R201" s="556">
        <f t="shared" si="7"/>
        <v>1</v>
      </c>
      <c r="S201" s="449"/>
      <c r="T201" s="452">
        <v>0</v>
      </c>
      <c r="U201" s="452">
        <f>Q201-V201</f>
        <v>673949454</v>
      </c>
      <c r="V201" s="452">
        <v>369691024</v>
      </c>
      <c r="W201" s="447"/>
      <c r="X201" s="447"/>
      <c r="Y201" s="447"/>
    </row>
    <row r="202" spans="1:25" ht="11.25">
      <c r="A202" s="64"/>
      <c r="B202" s="64"/>
      <c r="C202" s="64"/>
      <c r="D202" s="64"/>
      <c r="E202" s="64"/>
      <c r="K202" s="64"/>
      <c r="L202" s="64" t="s">
        <v>305</v>
      </c>
      <c r="M202" s="64"/>
      <c r="N202" s="64" t="s">
        <v>505</v>
      </c>
      <c r="O202" s="452">
        <f>IF($N202="","",IF(SUMIF('[1]Címrend'!$Q:$Q,$N202,'[1]Címrend'!S:S)=0,0,SUMIF('[1]Címrend'!$Q:$Q,$N202,'[1]Címrend'!S:S)))</f>
        <v>0</v>
      </c>
      <c r="P202" s="452">
        <f>IF($N202="","",IF(SUMIF('[1]Címrend'!$Q:$Q,$N202,'[1]Címrend'!T:T)=0,0,SUMIF('[1]Címrend'!$Q:$Q,$N202,'[1]Címrend'!T:T)))</f>
        <v>0</v>
      </c>
      <c r="Q202" s="452">
        <f>IF($N202="","",IF(SUMIF('[1]Címrend'!$Q:$Q,$N202,'[1]Címrend'!U:U)=0,0,SUMIF('[1]Címrend'!$Q:$Q,$N202,'[1]Címrend'!U:U)))</f>
        <v>0</v>
      </c>
      <c r="R202" s="556">
        <f t="shared" si="7"/>
        <v>0</v>
      </c>
      <c r="S202" s="449"/>
      <c r="T202" s="452">
        <f>IF($N202="","",IF(SUMIF('[1]Címrend'!$Q:$Q,$N202,'[1]Címrend'!V:V)=0,0,SUMIF('[1]Címrend'!$Q:$Q,$N202,'[1]Címrend'!V:V)))</f>
        <v>0</v>
      </c>
      <c r="U202" s="452">
        <f>IF($N202="","",IF(SUMIF('[1]Címrend'!$Q:$Q,$N202,'[1]Címrend'!W:W)=0,0,SUMIF('[1]Címrend'!$Q:$Q,$N202,'[1]Címrend'!W:W)))</f>
        <v>0</v>
      </c>
      <c r="V202" s="452">
        <f>IF($N202="","",IF(SUMIF('[1]Címrend'!$Q:$Q,$N202,'[1]Címrend'!X:X)=0,0,SUMIF('[1]Címrend'!$Q:$Q,$N202,'[1]Címrend'!X:X)))</f>
        <v>0</v>
      </c>
      <c r="W202" s="447"/>
      <c r="X202" s="447"/>
      <c r="Y202" s="447"/>
    </row>
    <row r="203" spans="1:25" ht="11.25">
      <c r="A203" s="64"/>
      <c r="B203" s="64"/>
      <c r="C203" s="64"/>
      <c r="D203" s="64"/>
      <c r="E203" s="64"/>
      <c r="F203" s="463" t="s">
        <v>26</v>
      </c>
      <c r="G203" s="463"/>
      <c r="H203" s="463"/>
      <c r="I203" s="463"/>
      <c r="J203" s="463"/>
      <c r="K203" s="454"/>
      <c r="L203" s="454" t="s">
        <v>306</v>
      </c>
      <c r="M203" s="454" t="s">
        <v>307</v>
      </c>
      <c r="N203" s="454"/>
      <c r="O203" s="458">
        <f>SUM(O199,O202)</f>
        <v>1016973569</v>
      </c>
      <c r="P203" s="458">
        <f>SUM(P199,P202)</f>
        <v>1240932969</v>
      </c>
      <c r="Q203" s="458">
        <f>SUM(Q199,Q202)</f>
        <v>1240932969</v>
      </c>
      <c r="R203" s="564">
        <f t="shared" si="7"/>
        <v>1</v>
      </c>
      <c r="S203" s="449"/>
      <c r="T203" s="458">
        <f>SUM(T199,T202)</f>
        <v>0</v>
      </c>
      <c r="U203" s="458">
        <f>SUM(U199,U202)</f>
        <v>871241945</v>
      </c>
      <c r="V203" s="458">
        <f>SUM(V199,V202)</f>
        <v>369691024</v>
      </c>
      <c r="W203" s="447"/>
      <c r="X203" s="447"/>
      <c r="Y203" s="15"/>
    </row>
    <row r="204" spans="1:25" ht="11.25">
      <c r="A204" s="64"/>
      <c r="B204" s="64"/>
      <c r="C204" s="64"/>
      <c r="D204" s="64"/>
      <c r="E204" s="64"/>
      <c r="F204" s="463" t="s">
        <v>30</v>
      </c>
      <c r="G204" s="463"/>
      <c r="H204" s="463"/>
      <c r="I204" s="463"/>
      <c r="J204" s="463"/>
      <c r="K204" s="454"/>
      <c r="L204" s="454" t="s">
        <v>308</v>
      </c>
      <c r="M204" s="454" t="s">
        <v>309</v>
      </c>
      <c r="N204" s="454" t="s">
        <v>309</v>
      </c>
      <c r="O204" s="455">
        <f>IF($N204="","",IF(SUMIF('[1]Címrend'!$Q:$Q,$N204,'[1]Címrend'!S:S)=0,0,SUMIF('[1]Címrend'!$Q:$Q,$N204,'[1]Címrend'!S:S)))</f>
        <v>0</v>
      </c>
      <c r="P204" s="455">
        <f>IF($N204="","",IF(SUMIF('[1]Címrend'!$Q:$Q,$N204,'[1]Címrend'!T:T)=0,0,SUMIF('[1]Címrend'!$Q:$Q,$N204,'[1]Címrend'!T:T)))</f>
        <v>0</v>
      </c>
      <c r="Q204" s="455">
        <v>30519842</v>
      </c>
      <c r="R204" s="561"/>
      <c r="S204" s="449"/>
      <c r="T204" s="455">
        <f>IF($N204="","",IF(SUMIF('[1]Címrend'!$Q:$Q,$N204,'[1]Címrend'!V:V)=0,0,SUMIF('[1]Címrend'!$Q:$Q,$N204,'[1]Címrend'!V:V)))</f>
        <v>0</v>
      </c>
      <c r="U204" s="455">
        <f>Q204</f>
        <v>30519842</v>
      </c>
      <c r="V204" s="455">
        <f>IF($N204="","",IF(SUMIF('[1]Címrend'!$Q:$Q,$N204,'[1]Címrend'!X:X)=0,0,SUMIF('[1]Címrend'!$Q:$Q,$N204,'[1]Címrend'!X:X)))</f>
        <v>0</v>
      </c>
      <c r="W204" s="447"/>
      <c r="X204" s="447"/>
      <c r="Y204" s="447"/>
    </row>
    <row r="205" spans="1:25" ht="11.25">
      <c r="A205" s="64"/>
      <c r="B205" s="64"/>
      <c r="C205" s="64"/>
      <c r="D205" s="64"/>
      <c r="E205" s="64"/>
      <c r="F205" s="463" t="s">
        <v>33</v>
      </c>
      <c r="G205" s="463"/>
      <c r="H205" s="463"/>
      <c r="I205" s="463"/>
      <c r="J205" s="463"/>
      <c r="K205" s="454"/>
      <c r="L205" s="454" t="s">
        <v>310</v>
      </c>
      <c r="M205" s="454" t="s">
        <v>311</v>
      </c>
      <c r="N205" s="454" t="s">
        <v>311</v>
      </c>
      <c r="O205" s="455">
        <f>IF($N205="","",IF(SUMIF('[1]Címrend'!$Q:$Q,$N205,'[1]Címrend'!S:S)=0,0,SUMIF('[1]Címrend'!$Q:$Q,$N205,'[1]Címrend'!S:S)))</f>
        <v>0</v>
      </c>
      <c r="P205" s="455">
        <f>IF($N205="","",IF(SUMIF('[1]Címrend'!$Q:$Q,$N205,'[1]Címrend'!T:T)=0,0,SUMIF('[1]Címrend'!$Q:$Q,$N205,'[1]Címrend'!T:T)))</f>
        <v>0</v>
      </c>
      <c r="Q205" s="455">
        <f>IF($N205="","",IF(SUMIF('[1]Címrend'!$Q:$Q,$N205,'[1]Címrend'!U:U)=0,0,SUMIF('[1]Címrend'!$Q:$Q,$N205,'[1]Címrend'!U:U)))</f>
        <v>0</v>
      </c>
      <c r="R205" s="561">
        <f t="shared" si="7"/>
        <v>0</v>
      </c>
      <c r="S205" s="449"/>
      <c r="T205" s="455">
        <f>IF($N205="","",IF(SUMIF('[1]Címrend'!$Q:$Q,$N205,'[1]Címrend'!V:V)=0,0,SUMIF('[1]Címrend'!$Q:$Q,$N205,'[1]Címrend'!V:V)))</f>
        <v>0</v>
      </c>
      <c r="U205" s="455">
        <f>IF($N205="","",IF(SUMIF('[1]Címrend'!$Q:$Q,$N205,'[1]Címrend'!W:W)=0,0,SUMIF('[1]Címrend'!$Q:$Q,$N205,'[1]Címrend'!W:W)))</f>
        <v>0</v>
      </c>
      <c r="V205" s="455">
        <f>IF($N205="","",IF(SUMIF('[1]Címrend'!$Q:$Q,$N205,'[1]Címrend'!X:X)=0,0,SUMIF('[1]Címrend'!$Q:$Q,$N205,'[1]Címrend'!X:X)))</f>
        <v>0</v>
      </c>
      <c r="W205" s="447"/>
      <c r="X205" s="447"/>
      <c r="Y205" s="447"/>
    </row>
    <row r="206" spans="1:25" ht="11.25">
      <c r="A206" s="64"/>
      <c r="B206" s="64"/>
      <c r="C206" s="64"/>
      <c r="D206" s="64"/>
      <c r="E206" s="64"/>
      <c r="F206" s="463" t="s">
        <v>43</v>
      </c>
      <c r="G206" s="463"/>
      <c r="H206" s="463"/>
      <c r="I206" s="463"/>
      <c r="J206" s="463"/>
      <c r="K206" s="454"/>
      <c r="L206" s="454" t="s">
        <v>312</v>
      </c>
      <c r="M206" s="454" t="s">
        <v>313</v>
      </c>
      <c r="N206" s="454" t="s">
        <v>313</v>
      </c>
      <c r="O206" s="455">
        <f>IF($N206="","",IF(SUMIF('[1]Címrend'!$Q:$Q,$N206,'[1]Címrend'!S:S)=0,0,SUMIF('[1]Címrend'!$Q:$Q,$N206,'[1]Címrend'!S:S)))</f>
        <v>839062970</v>
      </c>
      <c r="P206" s="455">
        <f>IF($N206="","",IF(SUMIF('[1]Címrend'!$Q:$Q,$N206,'[1]Címrend'!T:T)=0,0,SUMIF('[1]Címrend'!$Q:$Q,$N206,'[1]Címrend'!T:T)))</f>
        <v>882344387</v>
      </c>
      <c r="Q206" s="455">
        <v>829330858</v>
      </c>
      <c r="R206" s="561">
        <f t="shared" si="7"/>
        <v>0.939917417982056</v>
      </c>
      <c r="S206" s="449"/>
      <c r="T206" s="455">
        <v>0</v>
      </c>
      <c r="U206" s="455">
        <f>Q206-V206</f>
        <v>662367305</v>
      </c>
      <c r="V206" s="455">
        <v>166963553</v>
      </c>
      <c r="W206" s="447"/>
      <c r="X206" s="447"/>
      <c r="Y206" s="15"/>
    </row>
    <row r="207" spans="1:25" ht="11.25">
      <c r="A207" s="64"/>
      <c r="B207" s="64"/>
      <c r="C207" s="64"/>
      <c r="D207" s="64"/>
      <c r="E207" s="64"/>
      <c r="F207" s="463" t="s">
        <v>46</v>
      </c>
      <c r="G207" s="463"/>
      <c r="H207" s="463"/>
      <c r="I207" s="463"/>
      <c r="J207" s="463"/>
      <c r="K207" s="454"/>
      <c r="L207" s="454" t="s">
        <v>314</v>
      </c>
      <c r="M207" s="454" t="s">
        <v>315</v>
      </c>
      <c r="N207" s="454" t="s">
        <v>315</v>
      </c>
      <c r="O207" s="455">
        <f>IF($N207="","",IF(SUMIF('[1]Címrend'!$Q:$Q,$N207,'[1]Címrend'!S:S)=0,0,SUMIF('[1]Címrend'!$Q:$Q,$N207,'[1]Címrend'!S:S)))</f>
        <v>0</v>
      </c>
      <c r="P207" s="455">
        <f>IF($N207="","",IF(SUMIF('[1]Címrend'!$Q:$Q,$N207,'[1]Címrend'!T:T)=0,0,SUMIF('[1]Címrend'!$Q:$Q,$N207,'[1]Címrend'!T:T)))</f>
        <v>0</v>
      </c>
      <c r="Q207" s="455">
        <v>315471882</v>
      </c>
      <c r="R207" s="561"/>
      <c r="S207" s="449"/>
      <c r="T207" s="455">
        <f>IF($N207="","",IF(SUMIF('[1]Címrend'!$Q:$Q,$N207,'[1]Címrend'!V:V)=0,0,SUMIF('[1]Címrend'!$Q:$Q,$N207,'[1]Címrend'!V:V)))</f>
        <v>0</v>
      </c>
      <c r="U207" s="455">
        <f>IF($N207="","",IF(SUMIF('[1]Címrend'!$Q:$Q,$N207,'[1]Címrend'!W:W)=0,0,SUMIF('[1]Címrend'!$Q:$Q,$N207,'[1]Címrend'!W:W)))</f>
        <v>0</v>
      </c>
      <c r="V207" s="455">
        <v>315471882</v>
      </c>
      <c r="W207" s="447"/>
      <c r="X207" s="447"/>
      <c r="Y207" s="15"/>
    </row>
    <row r="208" spans="1:25" ht="11.25">
      <c r="A208" s="64"/>
      <c r="B208" s="64"/>
      <c r="C208" s="64"/>
      <c r="D208" s="64"/>
      <c r="E208" s="64"/>
      <c r="F208" s="463" t="s">
        <v>49</v>
      </c>
      <c r="G208" s="463"/>
      <c r="H208" s="463"/>
      <c r="I208" s="463"/>
      <c r="J208" s="463"/>
      <c r="K208" s="454"/>
      <c r="L208" s="454" t="s">
        <v>316</v>
      </c>
      <c r="M208" s="454" t="s">
        <v>317</v>
      </c>
      <c r="N208" s="454" t="s">
        <v>317</v>
      </c>
      <c r="O208" s="455">
        <f>IF($N208="","",IF(SUMIF('[1]Címrend'!$Q:$Q,$N208,'[1]Címrend'!S:S)=0,0,SUMIF('[1]Címrend'!$Q:$Q,$N208,'[1]Címrend'!S:S)))</f>
        <v>0</v>
      </c>
      <c r="P208" s="455">
        <f>IF($N208="","",IF(SUMIF('[1]Címrend'!$Q:$Q,$N208,'[1]Címrend'!T:T)=0,0,SUMIF('[1]Címrend'!$Q:$Q,$N208,'[1]Címrend'!T:T)))</f>
        <v>0</v>
      </c>
      <c r="Q208" s="455">
        <f>IF($N208="","",IF(SUMIF('[1]Címrend'!$Q:$Q,$N208,'[1]Címrend'!U:U)=0,0,SUMIF('[1]Címrend'!$Q:$Q,$N208,'[1]Címrend'!U:U)))</f>
        <v>0</v>
      </c>
      <c r="R208" s="561">
        <f t="shared" si="7"/>
        <v>0</v>
      </c>
      <c r="S208" s="449"/>
      <c r="T208" s="455">
        <f>IF($N208="","",IF(SUMIF('[1]Címrend'!$Q:$Q,$N208,'[1]Címrend'!V:V)=0,0,SUMIF('[1]Címrend'!$Q:$Q,$N208,'[1]Címrend'!V:V)))</f>
        <v>0</v>
      </c>
      <c r="U208" s="455">
        <f>IF($N208="","",IF(SUMIF('[1]Címrend'!$Q:$Q,$N208,'[1]Címrend'!W:W)=0,0,SUMIF('[1]Címrend'!$Q:$Q,$N208,'[1]Címrend'!W:W)))</f>
        <v>0</v>
      </c>
      <c r="V208" s="455">
        <f>IF($N208="","",IF(SUMIF('[1]Címrend'!$Q:$Q,$N208,'[1]Címrend'!X:X)=0,0,SUMIF('[1]Címrend'!$Q:$Q,$N208,'[1]Címrend'!X:X)))</f>
        <v>0</v>
      </c>
      <c r="W208" s="447"/>
      <c r="X208" s="447"/>
      <c r="Y208" s="447"/>
    </row>
    <row r="209" spans="1:25" ht="11.25">
      <c r="A209" s="64"/>
      <c r="B209" s="64"/>
      <c r="C209" s="64"/>
      <c r="D209" s="64"/>
      <c r="E209" s="64"/>
      <c r="F209" s="461" t="s">
        <v>52</v>
      </c>
      <c r="G209" s="461"/>
      <c r="H209" s="461"/>
      <c r="I209" s="461"/>
      <c r="J209" s="461"/>
      <c r="K209" s="457"/>
      <c r="L209" s="457" t="s">
        <v>328</v>
      </c>
      <c r="M209" s="457"/>
      <c r="N209" s="457"/>
      <c r="O209" s="449"/>
      <c r="P209" s="449"/>
      <c r="Q209" s="449"/>
      <c r="R209" s="562">
        <f t="shared" si="7"/>
      </c>
      <c r="S209" s="449"/>
      <c r="T209" s="449"/>
      <c r="U209" s="449"/>
      <c r="V209" s="449"/>
      <c r="W209" s="447"/>
      <c r="X209" s="447"/>
      <c r="Y209" s="447"/>
    </row>
    <row r="210" spans="1:25" ht="11.25">
      <c r="A210" s="64"/>
      <c r="B210" s="64"/>
      <c r="C210" s="64"/>
      <c r="D210" s="64"/>
      <c r="E210" s="64"/>
      <c r="F210" s="451"/>
      <c r="G210" s="451"/>
      <c r="H210" s="451"/>
      <c r="I210" s="451"/>
      <c r="J210" s="451"/>
      <c r="K210" s="448"/>
      <c r="L210" s="448" t="s">
        <v>345</v>
      </c>
      <c r="M210" s="448"/>
      <c r="N210" s="448" t="s">
        <v>870</v>
      </c>
      <c r="O210" s="452">
        <f>IF($N210="","",IF(SUMIF('[1]Címrend'!$Q:$Q,$N210,'[1]Címrend'!S:S)=0,0,SUMIF('[1]Címrend'!$Q:$Q,$N210,'[1]Címrend'!S:S)))</f>
        <v>0</v>
      </c>
      <c r="P210" s="452">
        <f>IF($N210="","",IF(SUMIF('[1]Címrend'!$Q:$Q,$N210,'[1]Címrend'!T:T)=0,0,SUMIF('[1]Címrend'!$Q:$Q,$N210,'[1]Címrend'!T:T)))</f>
        <v>0</v>
      </c>
      <c r="Q210" s="452">
        <f>IF($N210="","",IF(SUMIF('[1]Címrend'!$Q:$Q,$N210,'[1]Címrend'!U:U)=0,0,SUMIF('[1]Címrend'!$Q:$Q,$N210,'[1]Címrend'!U:U)))</f>
        <v>0</v>
      </c>
      <c r="R210" s="556">
        <f t="shared" si="7"/>
        <v>0</v>
      </c>
      <c r="S210" s="449"/>
      <c r="T210" s="452">
        <f>IF($N210="","",IF(SUMIF('[1]Címrend'!$Q:$Q,$N210,'[1]Címrend'!V:V)=0,0,SUMIF('[1]Címrend'!$Q:$Q,$N210,'[1]Címrend'!V:V)))</f>
        <v>0</v>
      </c>
      <c r="U210" s="452">
        <f>IF($N210="","",IF(SUMIF('[1]Címrend'!$Q:$Q,$N210,'[1]Címrend'!W:W)=0,0,SUMIF('[1]Címrend'!$Q:$Q,$N210,'[1]Címrend'!W:W)))</f>
        <v>0</v>
      </c>
      <c r="V210" s="452">
        <f>IF($N210="","",IF(SUMIF('[1]Címrend'!$Q:$Q,$N210,'[1]Címrend'!X:X)=0,0,SUMIF('[1]Címrend'!$Q:$Q,$N210,'[1]Címrend'!X:X)))</f>
        <v>0</v>
      </c>
      <c r="W210" s="447"/>
      <c r="X210" s="447"/>
      <c r="Y210" s="447"/>
    </row>
    <row r="211" spans="1:25" ht="11.25">
      <c r="A211" s="64"/>
      <c r="B211" s="64"/>
      <c r="C211" s="64"/>
      <c r="D211" s="64"/>
      <c r="E211" s="64"/>
      <c r="F211" s="464"/>
      <c r="G211" s="464"/>
      <c r="H211" s="464"/>
      <c r="I211" s="464"/>
      <c r="J211" s="464"/>
      <c r="K211" s="465"/>
      <c r="L211" s="448" t="s">
        <v>346</v>
      </c>
      <c r="M211" s="465"/>
      <c r="N211" s="465" t="s">
        <v>871</v>
      </c>
      <c r="O211" s="452">
        <f>IF($N211="","",IF(SUMIF('[1]Címrend'!$Q:$Q,$N211,'[1]Címrend'!S:S)=0,0,SUMIF('[1]Címrend'!$Q:$Q,$N211,'[1]Címrend'!S:S)))</f>
        <v>0</v>
      </c>
      <c r="P211" s="452">
        <f>IF($N211="","",IF(SUMIF('[1]Címrend'!$Q:$Q,$N211,'[1]Címrend'!T:T)=0,0,SUMIF('[1]Címrend'!$Q:$Q,$N211,'[1]Címrend'!T:T)))</f>
        <v>0</v>
      </c>
      <c r="Q211" s="452">
        <f>IF($N211="","",IF(SUMIF('[1]Címrend'!$Q:$Q,$N211,'[1]Címrend'!U:U)=0,0,SUMIF('[1]Címrend'!$Q:$Q,$N211,'[1]Címrend'!U:U)))</f>
        <v>0</v>
      </c>
      <c r="R211" s="556">
        <f t="shared" si="7"/>
        <v>0</v>
      </c>
      <c r="S211" s="449"/>
      <c r="T211" s="452">
        <f>IF($N211="","",IF(SUMIF('[1]Címrend'!$Q:$Q,$N211,'[1]Címrend'!V:V)=0,0,SUMIF('[1]Címrend'!$Q:$Q,$N211,'[1]Címrend'!V:V)))</f>
        <v>0</v>
      </c>
      <c r="U211" s="452">
        <f>IF($N211="","",IF(SUMIF('[1]Címrend'!$Q:$Q,$N211,'[1]Címrend'!W:W)=0,0,SUMIF('[1]Címrend'!$Q:$Q,$N211,'[1]Címrend'!W:W)))</f>
        <v>0</v>
      </c>
      <c r="V211" s="452">
        <f>IF($N211="","",IF(SUMIF('[1]Címrend'!$Q:$Q,$N211,'[1]Címrend'!X:X)=0,0,SUMIF('[1]Címrend'!$Q:$Q,$N211,'[1]Címrend'!X:X)))</f>
        <v>0</v>
      </c>
      <c r="W211" s="447"/>
      <c r="X211" s="447"/>
      <c r="Y211" s="447"/>
    </row>
    <row r="212" spans="1:25" ht="11.25">
      <c r="A212" s="64"/>
      <c r="B212" s="64"/>
      <c r="C212" s="64"/>
      <c r="D212" s="64"/>
      <c r="E212" s="64"/>
      <c r="F212" s="463" t="s">
        <v>52</v>
      </c>
      <c r="G212" s="463"/>
      <c r="H212" s="463"/>
      <c r="I212" s="463"/>
      <c r="J212" s="463"/>
      <c r="K212" s="454"/>
      <c r="L212" s="454" t="s">
        <v>328</v>
      </c>
      <c r="M212" s="454" t="s">
        <v>327</v>
      </c>
      <c r="N212" s="454"/>
      <c r="O212" s="455">
        <f>SUM(O210,O211)</f>
        <v>0</v>
      </c>
      <c r="P212" s="455">
        <f>SUM(P210,P211)</f>
        <v>0</v>
      </c>
      <c r="Q212" s="455">
        <f>SUM(O212:P212)</f>
        <v>0</v>
      </c>
      <c r="R212" s="561">
        <f t="shared" si="7"/>
        <v>0</v>
      </c>
      <c r="S212" s="449"/>
      <c r="T212" s="455">
        <f>SUM(T210,T211)</f>
        <v>0</v>
      </c>
      <c r="U212" s="455">
        <f>SUM(U210,U211)</f>
        <v>0</v>
      </c>
      <c r="V212" s="455">
        <f>SUM(V210,V211)</f>
        <v>0</v>
      </c>
      <c r="W212" s="447"/>
      <c r="X212" s="447"/>
      <c r="Y212" s="447"/>
    </row>
    <row r="213" spans="1:27" ht="11.25">
      <c r="A213" s="454"/>
      <c r="B213" s="454"/>
      <c r="C213" s="454"/>
      <c r="D213" s="454"/>
      <c r="E213" s="20" t="s">
        <v>318</v>
      </c>
      <c r="F213" s="33"/>
      <c r="G213" s="33"/>
      <c r="H213" s="33"/>
      <c r="I213" s="33"/>
      <c r="J213" s="33"/>
      <c r="K213" s="20" t="s">
        <v>319</v>
      </c>
      <c r="L213" s="20"/>
      <c r="M213" s="20" t="s">
        <v>299</v>
      </c>
      <c r="N213" s="20"/>
      <c r="O213" s="455">
        <f>SUM(O191,O197,O203,O204,O205,O206,O207,O208,O212)</f>
        <v>1856036539</v>
      </c>
      <c r="P213" s="455">
        <f>SUM(P191,P197,P203,P204,P205,P206,P207,P208,P212)</f>
        <v>2123277356</v>
      </c>
      <c r="Q213" s="455">
        <f>SUM(Q191,Q197,Q203,Q204,Q205,Q206,Q207,Q208,Q212)</f>
        <v>2416255551</v>
      </c>
      <c r="R213" s="561">
        <f t="shared" si="7"/>
        <v>1.1379839492810944</v>
      </c>
      <c r="S213" s="449"/>
      <c r="T213" s="455">
        <f>SUM(T191,T197,T203,T204,T205,T206,T207,T208,T212)</f>
        <v>0</v>
      </c>
      <c r="U213" s="455">
        <f>SUM(U191,U197,U203,U204,U205,U206,U207,U208,U212)</f>
        <v>1564129092</v>
      </c>
      <c r="V213" s="455">
        <f>SUM(V191,V197,V203,V204,V205,V206,V207,V208,V212)</f>
        <v>852126459</v>
      </c>
      <c r="W213" s="447"/>
      <c r="X213" s="447"/>
      <c r="Y213" s="447"/>
      <c r="AA213" s="447"/>
    </row>
    <row r="214" spans="1:25" s="23" customFormat="1" ht="11.25">
      <c r="A214" s="20"/>
      <c r="B214" s="20"/>
      <c r="C214" s="20"/>
      <c r="D214" s="20"/>
      <c r="E214" s="20" t="s">
        <v>23</v>
      </c>
      <c r="F214" s="33"/>
      <c r="G214" s="33"/>
      <c r="H214" s="33"/>
      <c r="I214" s="33"/>
      <c r="J214" s="33"/>
      <c r="K214" s="20" t="s">
        <v>321</v>
      </c>
      <c r="L214" s="20"/>
      <c r="M214" s="20" t="s">
        <v>320</v>
      </c>
      <c r="N214" s="454" t="s">
        <v>320</v>
      </c>
      <c r="O214" s="455">
        <f>IF($N214="","",IF(SUMIF('[1]Címrend'!$Q:$Q,$N214,'[1]Címrend'!S:S)=0,0,SUMIF('[1]Címrend'!$Q:$Q,$N214,'[1]Címrend'!S:S)))</f>
        <v>0</v>
      </c>
      <c r="P214" s="455">
        <f>IF($N214="","",IF(SUMIF('[1]Címrend'!$Q:$Q,$N214,'[1]Címrend'!T:T)=0,0,SUMIF('[1]Címrend'!$Q:$Q,$N214,'[1]Címrend'!T:T)))</f>
        <v>0</v>
      </c>
      <c r="Q214" s="455">
        <f>IF($N214="","",IF(SUMIF('[1]Címrend'!$Q:$Q,$N214,'[1]Címrend'!U:U)=0,0,SUMIF('[1]Címrend'!$Q:$Q,$N214,'[1]Címrend'!U:U)))</f>
        <v>0</v>
      </c>
      <c r="R214" s="561">
        <f t="shared" si="7"/>
        <v>0</v>
      </c>
      <c r="S214" s="449"/>
      <c r="T214" s="455">
        <f>IF($N214="","",IF(SUMIF('[1]Címrend'!$Q:$Q,$N214,'[1]Címrend'!V:V)=0,0,SUMIF('[1]Címrend'!$Q:$Q,$N214,'[1]Címrend'!V:V)))</f>
        <v>0</v>
      </c>
      <c r="U214" s="455">
        <f>IF($N214="","",IF(SUMIF('[1]Címrend'!$Q:$Q,$N214,'[1]Címrend'!W:W)=0,0,SUMIF('[1]Címrend'!$Q:$Q,$N214,'[1]Címrend'!W:W)))</f>
        <v>0</v>
      </c>
      <c r="V214" s="455">
        <f>IF($N214="","",IF(SUMIF('[1]Címrend'!$Q:$Q,$N214,'[1]Címrend'!X:X)=0,0,SUMIF('[1]Címrend'!$Q:$Q,$N214,'[1]Címrend'!X:X)))</f>
        <v>0</v>
      </c>
      <c r="W214" s="15"/>
      <c r="X214" s="447"/>
      <c r="Y214" s="15"/>
    </row>
    <row r="215" spans="1:25" s="23" customFormat="1" ht="11.25">
      <c r="A215" s="20"/>
      <c r="B215" s="20"/>
      <c r="C215" s="20"/>
      <c r="D215" s="20"/>
      <c r="E215" s="20" t="s">
        <v>26</v>
      </c>
      <c r="F215" s="33"/>
      <c r="G215" s="33"/>
      <c r="H215" s="33"/>
      <c r="I215" s="33"/>
      <c r="J215" s="33"/>
      <c r="K215" s="20" t="s">
        <v>322</v>
      </c>
      <c r="L215" s="20"/>
      <c r="M215" s="20" t="s">
        <v>323</v>
      </c>
      <c r="N215" s="454" t="s">
        <v>323</v>
      </c>
      <c r="O215" s="455">
        <f>IF($N215="","",IF(SUMIF('[1]Címrend'!$Q:$Q,$N215,'[1]Címrend'!S:S)=0,0,SUMIF('[1]Címrend'!$Q:$Q,$N215,'[1]Címrend'!S:S)))</f>
        <v>0</v>
      </c>
      <c r="P215" s="455">
        <f>IF($N215="","",IF(SUMIF('[1]Címrend'!$Q:$Q,$N215,'[1]Címrend'!T:T)=0,0,SUMIF('[1]Címrend'!$Q:$Q,$N215,'[1]Címrend'!T:T)))</f>
        <v>0</v>
      </c>
      <c r="Q215" s="455">
        <f>IF($N215="","",IF(SUMIF('[1]Címrend'!$Q:$Q,$N215,'[1]Címrend'!U:U)=0,0,SUMIF('[1]Címrend'!$Q:$Q,$N215,'[1]Címrend'!U:U)))</f>
        <v>0</v>
      </c>
      <c r="R215" s="561">
        <f t="shared" si="7"/>
        <v>0</v>
      </c>
      <c r="S215" s="449"/>
      <c r="T215" s="455">
        <f>IF($N215="","",IF(SUMIF('[1]Címrend'!$Q:$Q,$N215,'[1]Címrend'!V:V)=0,0,SUMIF('[1]Címrend'!$Q:$Q,$N215,'[1]Címrend'!V:V)))</f>
        <v>0</v>
      </c>
      <c r="U215" s="455">
        <f>IF($N215="","",IF(SUMIF('[1]Címrend'!$Q:$Q,$N215,'[1]Címrend'!W:W)=0,0,SUMIF('[1]Címrend'!$Q:$Q,$N215,'[1]Címrend'!W:W)))</f>
        <v>0</v>
      </c>
      <c r="V215" s="455">
        <f>IF($N215="","",IF(SUMIF('[1]Címrend'!$Q:$Q,$N215,'[1]Címrend'!X:X)=0,0,SUMIF('[1]Címrend'!$Q:$Q,$N215,'[1]Címrend'!X:X)))</f>
        <v>0</v>
      </c>
      <c r="W215" s="15"/>
      <c r="X215" s="447"/>
      <c r="Y215" s="15"/>
    </row>
    <row r="216" spans="1:25" s="23" customFormat="1" ht="11.25">
      <c r="A216" s="20"/>
      <c r="B216" s="20"/>
      <c r="C216" s="20"/>
      <c r="D216" s="20"/>
      <c r="E216" s="20" t="s">
        <v>30</v>
      </c>
      <c r="F216" s="33"/>
      <c r="G216" s="33"/>
      <c r="H216" s="33"/>
      <c r="I216" s="33"/>
      <c r="J216" s="33"/>
      <c r="K216" s="20" t="s">
        <v>347</v>
      </c>
      <c r="L216" s="20"/>
      <c r="M216" s="20" t="s">
        <v>348</v>
      </c>
      <c r="N216" s="454" t="s">
        <v>348</v>
      </c>
      <c r="O216" s="455">
        <f>IF($N216="","",IF(SUMIF('[1]Címrend'!$Q:$Q,$N216,'[1]Címrend'!S:S)=0,0,SUMIF('[1]Címrend'!$Q:$Q,$N216,'[1]Címrend'!S:S)))</f>
        <v>0</v>
      </c>
      <c r="P216" s="455">
        <f>IF($N216="","",IF(SUMIF('[1]Címrend'!$Q:$Q,$N216,'[1]Címrend'!T:T)=0,0,SUMIF('[1]Címrend'!$Q:$Q,$N216,'[1]Címrend'!T:T)))</f>
        <v>0</v>
      </c>
      <c r="Q216" s="455">
        <f>IF($N216="","",IF(SUMIF('[1]Címrend'!$Q:$Q,$N216,'[1]Címrend'!U:U)=0,0,SUMIF('[1]Címrend'!$Q:$Q,$N216,'[1]Címrend'!U:U)))</f>
        <v>0</v>
      </c>
      <c r="R216" s="561">
        <f t="shared" si="7"/>
        <v>0</v>
      </c>
      <c r="S216" s="449"/>
      <c r="T216" s="455">
        <f>IF($N216="","",IF(SUMIF('[1]Címrend'!$Q:$Q,$N216,'[1]Címrend'!V:V)=0,0,SUMIF('[1]Címrend'!$Q:$Q,$N216,'[1]Címrend'!V:V)))</f>
        <v>0</v>
      </c>
      <c r="U216" s="455">
        <f>IF($N216="","",IF(SUMIF('[1]Címrend'!$Q:$Q,$N216,'[1]Címrend'!W:W)=0,0,SUMIF('[1]Címrend'!$Q:$Q,$N216,'[1]Címrend'!W:W)))</f>
        <v>0</v>
      </c>
      <c r="V216" s="455">
        <f>IF($N216="","",IF(SUMIF('[1]Címrend'!$Q:$Q,$N216,'[1]Címrend'!X:X)=0,0,SUMIF('[1]Címrend'!$Q:$Q,$N216,'[1]Címrend'!X:X)))</f>
        <v>0</v>
      </c>
      <c r="W216" s="15"/>
      <c r="X216" s="447"/>
      <c r="Y216" s="15"/>
    </row>
    <row r="217" spans="1:25" ht="11.25">
      <c r="A217" s="64"/>
      <c r="B217" s="64"/>
      <c r="C217" s="64"/>
      <c r="D217" s="64"/>
      <c r="E217" s="466"/>
      <c r="K217" s="20"/>
      <c r="L217" s="64"/>
      <c r="M217" s="20"/>
      <c r="N217" s="454"/>
      <c r="O217" s="455"/>
      <c r="P217" s="455"/>
      <c r="Q217" s="455"/>
      <c r="R217" s="561">
        <f t="shared" si="7"/>
      </c>
      <c r="S217" s="449"/>
      <c r="T217" s="455"/>
      <c r="U217" s="455"/>
      <c r="V217" s="455"/>
      <c r="W217" s="447"/>
      <c r="X217" s="447"/>
      <c r="Y217" s="447"/>
    </row>
    <row r="218" spans="1:25" s="23" customFormat="1" ht="11.25">
      <c r="A218" s="20"/>
      <c r="B218" s="20"/>
      <c r="C218" s="20" t="s">
        <v>87</v>
      </c>
      <c r="D218" s="20"/>
      <c r="E218" s="20"/>
      <c r="F218" s="33"/>
      <c r="G218" s="33"/>
      <c r="H218" s="33"/>
      <c r="I218" s="33"/>
      <c r="J218" s="33" t="s">
        <v>296</v>
      </c>
      <c r="K218" s="20"/>
      <c r="L218" s="20"/>
      <c r="M218" s="20" t="s">
        <v>297</v>
      </c>
      <c r="N218" s="454"/>
      <c r="O218" s="22">
        <f>SUM(O215,O214,O213,O216)</f>
        <v>1856036539</v>
      </c>
      <c r="P218" s="22">
        <f>SUM(P215,P214,P213,P216)</f>
        <v>2123277356</v>
      </c>
      <c r="Q218" s="22">
        <f>SUM(Q215,Q214,Q213,Q216)</f>
        <v>2416255551</v>
      </c>
      <c r="R218" s="560">
        <f t="shared" si="7"/>
        <v>1.1379839492810944</v>
      </c>
      <c r="S218" s="35"/>
      <c r="T218" s="22">
        <f>SUM(T215,T214,T213,T216)</f>
        <v>0</v>
      </c>
      <c r="U218" s="22">
        <f>SUM(U215,U214,U213,U216)</f>
        <v>1564129092</v>
      </c>
      <c r="V218" s="22">
        <f>SUM(V215,V214,V213,V216)</f>
        <v>852126459</v>
      </c>
      <c r="W218" s="15"/>
      <c r="X218" s="447"/>
      <c r="Y218" s="15"/>
    </row>
    <row r="219" spans="15:25" ht="11.25">
      <c r="O219" s="452"/>
      <c r="P219" s="452"/>
      <c r="Q219" s="452"/>
      <c r="R219" s="556">
        <f t="shared" si="7"/>
      </c>
      <c r="S219" s="449"/>
      <c r="T219" s="452"/>
      <c r="U219" s="452"/>
      <c r="V219" s="452"/>
      <c r="W219" s="447"/>
      <c r="X219" s="447"/>
      <c r="Y219" s="447"/>
    </row>
    <row r="220" spans="1:25" s="23" customFormat="1" ht="11.25">
      <c r="A220" s="20"/>
      <c r="B220" s="20"/>
      <c r="C220" s="33" t="s">
        <v>324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20" t="s">
        <v>872</v>
      </c>
      <c r="N220" s="33"/>
      <c r="O220" s="22">
        <f>SUM(O218,O182)</f>
        <v>3996935685</v>
      </c>
      <c r="P220" s="22">
        <f>SUM(P218,P182)</f>
        <v>4625410492</v>
      </c>
      <c r="Q220" s="22">
        <f>SUM(Q218,Q182)</f>
        <v>4569398058</v>
      </c>
      <c r="R220" s="560">
        <f t="shared" si="7"/>
        <v>0.9878902782581399</v>
      </c>
      <c r="S220" s="35"/>
      <c r="T220" s="22">
        <f>SUM(T218,T182)</f>
        <v>0</v>
      </c>
      <c r="U220" s="22">
        <f>SUM(U218,U182)</f>
        <v>3083775776</v>
      </c>
      <c r="V220" s="22">
        <f>SUM(V218,V182)</f>
        <v>1485622282</v>
      </c>
      <c r="W220" s="15"/>
      <c r="X220" s="447" t="s">
        <v>942</v>
      </c>
      <c r="Y220" s="15">
        <f>SUM(T220:X220)-Q220</f>
        <v>0</v>
      </c>
    </row>
    <row r="221" spans="1:25" s="23" customFormat="1" ht="11.25">
      <c r="A221" s="59"/>
      <c r="B221" s="59"/>
      <c r="C221" s="467"/>
      <c r="D221" s="467"/>
      <c r="E221" s="467"/>
      <c r="F221" s="467"/>
      <c r="G221" s="467"/>
      <c r="H221" s="467"/>
      <c r="I221" s="467"/>
      <c r="J221" s="467"/>
      <c r="K221" s="467"/>
      <c r="L221" s="467"/>
      <c r="M221" s="59"/>
      <c r="N221" s="467"/>
      <c r="O221" s="35"/>
      <c r="P221" s="35"/>
      <c r="Q221" s="35"/>
      <c r="R221" s="571"/>
      <c r="S221" s="35"/>
      <c r="T221" s="35"/>
      <c r="U221" s="35"/>
      <c r="V221" s="35"/>
      <c r="W221" s="15"/>
      <c r="X221" s="447"/>
      <c r="Y221" s="15"/>
    </row>
    <row r="222" spans="1:25" ht="11.25">
      <c r="A222" s="64"/>
      <c r="B222" s="64"/>
      <c r="C222" s="64"/>
      <c r="D222" s="64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35"/>
      <c r="P222" s="35"/>
      <c r="Q222" s="35"/>
      <c r="R222" s="571"/>
      <c r="S222" s="35"/>
      <c r="T222" s="35"/>
      <c r="U222" s="35"/>
      <c r="V222" s="35"/>
      <c r="W222" s="447"/>
      <c r="X222" s="447"/>
      <c r="Y222" s="447"/>
    </row>
    <row r="223" spans="1:25" ht="11.25">
      <c r="A223" s="64"/>
      <c r="B223" s="64"/>
      <c r="C223" s="64"/>
      <c r="D223" s="64"/>
      <c r="E223" s="59"/>
      <c r="F223" s="59"/>
      <c r="G223" s="59"/>
      <c r="H223" s="59"/>
      <c r="I223" s="59"/>
      <c r="J223" s="59"/>
      <c r="K223" s="59"/>
      <c r="L223" s="30" t="s">
        <v>966</v>
      </c>
      <c r="M223" s="59"/>
      <c r="N223" s="59"/>
      <c r="O223" s="35"/>
      <c r="P223" s="35"/>
      <c r="Q223" s="35"/>
      <c r="R223" s="571"/>
      <c r="S223" s="35"/>
      <c r="T223" s="35"/>
      <c r="U223" s="35"/>
      <c r="V223" s="35"/>
      <c r="W223" s="447"/>
      <c r="X223" s="447"/>
      <c r="Y223" s="447"/>
    </row>
    <row r="225" spans="18:19" s="447" customFormat="1" ht="11.25">
      <c r="R225" s="557"/>
      <c r="S225" s="450"/>
    </row>
    <row r="226" spans="15:22" ht="11.25">
      <c r="O226" s="447"/>
      <c r="T226" s="447"/>
      <c r="U226" s="447"/>
      <c r="V226" s="447"/>
    </row>
    <row r="227" spans="15:22" ht="11.25">
      <c r="O227" s="447"/>
      <c r="U227" s="447"/>
      <c r="V227" s="447"/>
    </row>
    <row r="228" spans="15:22" ht="11.25">
      <c r="O228" s="447"/>
      <c r="U228" s="447"/>
      <c r="V228" s="447"/>
    </row>
    <row r="229" spans="15:22" ht="11.25">
      <c r="O229" s="447"/>
      <c r="U229" s="447"/>
      <c r="V229" s="447"/>
    </row>
    <row r="230" spans="15:22" ht="11.25">
      <c r="O230" s="447"/>
      <c r="U230" s="447"/>
      <c r="V230" s="447"/>
    </row>
    <row r="231" spans="13:22" s="23" customFormat="1" ht="11.25">
      <c r="M231" s="66"/>
      <c r="N231" s="66"/>
      <c r="O231" s="447"/>
      <c r="R231" s="573"/>
      <c r="S231" s="467"/>
      <c r="U231" s="447"/>
      <c r="V231" s="447"/>
    </row>
    <row r="232" spans="18:19" s="23" customFormat="1" ht="11.25">
      <c r="R232" s="573"/>
      <c r="S232" s="467"/>
    </row>
    <row r="233" spans="18:19" s="23" customFormat="1" ht="11.25">
      <c r="R233" s="573"/>
      <c r="S233" s="467"/>
    </row>
    <row r="234" spans="15:22" ht="11.25">
      <c r="O234" s="447"/>
      <c r="P234" s="447"/>
      <c r="Q234" s="447"/>
      <c r="S234" s="450"/>
      <c r="T234" s="447"/>
      <c r="U234" s="447"/>
      <c r="V234" s="447"/>
    </row>
    <row r="235" spans="15:22" ht="11.25">
      <c r="O235" s="447"/>
      <c r="P235" s="447"/>
      <c r="Q235" s="447"/>
      <c r="S235" s="450"/>
      <c r="T235" s="447"/>
      <c r="U235" s="447"/>
      <c r="V235" s="447"/>
    </row>
    <row r="236" spans="15:22" ht="11.25">
      <c r="O236" s="447"/>
      <c r="P236" s="447"/>
      <c r="Q236" s="447"/>
      <c r="S236" s="450"/>
      <c r="T236" s="447"/>
      <c r="U236" s="447"/>
      <c r="V236" s="447"/>
    </row>
    <row r="237" spans="15:22" ht="11.25">
      <c r="O237" s="447"/>
      <c r="P237" s="447"/>
      <c r="Q237" s="447"/>
      <c r="S237" s="450"/>
      <c r="T237" s="447"/>
      <c r="U237" s="447"/>
      <c r="V237" s="447"/>
    </row>
    <row r="238" spans="15:22" ht="11.25">
      <c r="O238" s="447"/>
      <c r="P238" s="447"/>
      <c r="Q238" s="447"/>
      <c r="S238" s="450"/>
      <c r="T238" s="447"/>
      <c r="U238" s="447"/>
      <c r="V238" s="447"/>
    </row>
    <row r="239" spans="15:22" ht="11.25">
      <c r="O239" s="447"/>
      <c r="P239" s="447"/>
      <c r="Q239" s="447"/>
      <c r="S239" s="450"/>
      <c r="T239" s="447"/>
      <c r="U239" s="447"/>
      <c r="V239" s="447"/>
    </row>
    <row r="240" spans="15:22" ht="11.25">
      <c r="O240" s="447"/>
      <c r="P240" s="447"/>
      <c r="Q240" s="447"/>
      <c r="S240" s="450"/>
      <c r="T240" s="447"/>
      <c r="U240" s="447"/>
      <c r="V240" s="447"/>
    </row>
    <row r="241" spans="15:22" ht="11.25">
      <c r="O241" s="447"/>
      <c r="P241" s="447"/>
      <c r="Q241" s="447"/>
      <c r="S241" s="450"/>
      <c r="T241" s="447"/>
      <c r="U241" s="447"/>
      <c r="V241" s="447"/>
    </row>
    <row r="242" spans="15:22" ht="11.25">
      <c r="O242" s="447"/>
      <c r="P242" s="447"/>
      <c r="Q242" s="447"/>
      <c r="S242" s="450"/>
      <c r="T242" s="447"/>
      <c r="U242" s="447"/>
      <c r="V242" s="447"/>
    </row>
    <row r="243" spans="15:22" ht="11.25">
      <c r="O243" s="447"/>
      <c r="P243" s="447"/>
      <c r="Q243" s="447"/>
      <c r="S243" s="450"/>
      <c r="T243" s="447"/>
      <c r="U243" s="447"/>
      <c r="V243" s="447"/>
    </row>
    <row r="244" spans="15:22" ht="11.25">
      <c r="O244" s="447"/>
      <c r="P244" s="447"/>
      <c r="Q244" s="447"/>
      <c r="S244" s="450"/>
      <c r="T244" s="447"/>
      <c r="U244" s="447"/>
      <c r="V244" s="447"/>
    </row>
    <row r="245" spans="15:22" ht="11.25">
      <c r="O245" s="447"/>
      <c r="P245" s="447"/>
      <c r="Q245" s="447"/>
      <c r="S245" s="450"/>
      <c r="T245" s="447"/>
      <c r="U245" s="447"/>
      <c r="V245" s="447"/>
    </row>
    <row r="246" spans="15:22" ht="11.25">
      <c r="O246" s="447"/>
      <c r="P246" s="447"/>
      <c r="Q246" s="447"/>
      <c r="S246" s="450"/>
      <c r="T246" s="447"/>
      <c r="U246" s="447"/>
      <c r="V246" s="447"/>
    </row>
    <row r="247" spans="15:22" ht="11.25">
      <c r="O247" s="447"/>
      <c r="P247" s="447"/>
      <c r="Q247" s="447"/>
      <c r="S247" s="450"/>
      <c r="T247" s="447"/>
      <c r="U247" s="447"/>
      <c r="V247" s="447"/>
    </row>
    <row r="248" spans="15:22" ht="11.25">
      <c r="O248" s="447"/>
      <c r="P248" s="447"/>
      <c r="Q248" s="447"/>
      <c r="S248" s="450"/>
      <c r="T248" s="447"/>
      <c r="U248" s="447"/>
      <c r="V248" s="447"/>
    </row>
    <row r="249" spans="15:22" ht="11.25">
      <c r="O249" s="447"/>
      <c r="P249" s="447"/>
      <c r="Q249" s="447"/>
      <c r="S249" s="450"/>
      <c r="T249" s="447"/>
      <c r="U249" s="447"/>
      <c r="V249" s="447"/>
    </row>
    <row r="250" spans="15:22" ht="11.25">
      <c r="O250" s="447"/>
      <c r="P250" s="447"/>
      <c r="Q250" s="447"/>
      <c r="S250" s="450"/>
      <c r="T250" s="447"/>
      <c r="U250" s="447"/>
      <c r="V250" s="447"/>
    </row>
    <row r="251" spans="15:22" ht="11.25">
      <c r="O251" s="447"/>
      <c r="P251" s="447"/>
      <c r="Q251" s="447"/>
      <c r="S251" s="450"/>
      <c r="T251" s="447"/>
      <c r="U251" s="447"/>
      <c r="V251" s="447"/>
    </row>
    <row r="252" spans="15:22" ht="11.25">
      <c r="O252" s="447"/>
      <c r="P252" s="447"/>
      <c r="Q252" s="447"/>
      <c r="S252" s="450"/>
      <c r="T252" s="447"/>
      <c r="U252" s="447"/>
      <c r="V252" s="447"/>
    </row>
    <row r="253" spans="15:22" ht="11.25">
      <c r="O253" s="447"/>
      <c r="P253" s="447"/>
      <c r="Q253" s="447"/>
      <c r="S253" s="450"/>
      <c r="T253" s="447"/>
      <c r="U253" s="447"/>
      <c r="V253" s="447"/>
    </row>
    <row r="254" spans="15:22" ht="11.25">
      <c r="O254" s="447"/>
      <c r="P254" s="447"/>
      <c r="Q254" s="447"/>
      <c r="S254" s="450"/>
      <c r="T254" s="447"/>
      <c r="U254" s="447"/>
      <c r="V254" s="447"/>
    </row>
    <row r="255" spans="15:22" ht="11.25">
      <c r="O255" s="447"/>
      <c r="P255" s="447"/>
      <c r="Q255" s="447"/>
      <c r="S255" s="450"/>
      <c r="T255" s="447"/>
      <c r="U255" s="447"/>
      <c r="V255" s="447"/>
    </row>
    <row r="256" spans="15:22" ht="11.25">
      <c r="O256" s="447"/>
      <c r="P256" s="447"/>
      <c r="Q256" s="447"/>
      <c r="S256" s="450"/>
      <c r="T256" s="447"/>
      <c r="U256" s="447"/>
      <c r="V256" s="447"/>
    </row>
    <row r="257" spans="15:22" ht="11.25">
      <c r="O257" s="447"/>
      <c r="P257" s="447"/>
      <c r="Q257" s="447"/>
      <c r="S257" s="450"/>
      <c r="T257" s="447"/>
      <c r="U257" s="447"/>
      <c r="V257" s="447"/>
    </row>
    <row r="258" spans="15:22" ht="11.25">
      <c r="O258" s="447"/>
      <c r="P258" s="447"/>
      <c r="Q258" s="447"/>
      <c r="S258" s="450"/>
      <c r="T258" s="447"/>
      <c r="U258" s="447"/>
      <c r="V258" s="447"/>
    </row>
    <row r="259" spans="15:22" ht="11.25">
      <c r="O259" s="447"/>
      <c r="P259" s="447"/>
      <c r="Q259" s="447"/>
      <c r="S259" s="450"/>
      <c r="T259" s="447"/>
      <c r="U259" s="447"/>
      <c r="V259" s="447"/>
    </row>
    <row r="260" spans="15:22" ht="11.25">
      <c r="O260" s="447"/>
      <c r="P260" s="447"/>
      <c r="Q260" s="447"/>
      <c r="S260" s="450"/>
      <c r="T260" s="447"/>
      <c r="U260" s="447"/>
      <c r="V260" s="447"/>
    </row>
    <row r="261" spans="15:22" ht="11.25">
      <c r="O261" s="447"/>
      <c r="P261" s="447"/>
      <c r="Q261" s="447"/>
      <c r="S261" s="450"/>
      <c r="T261" s="447"/>
      <c r="U261" s="447"/>
      <c r="V261" s="447"/>
    </row>
    <row r="262" spans="15:22" ht="11.25">
      <c r="O262" s="447"/>
      <c r="P262" s="447"/>
      <c r="Q262" s="447"/>
      <c r="S262" s="450"/>
      <c r="T262" s="447"/>
      <c r="U262" s="447"/>
      <c r="V262" s="447"/>
    </row>
    <row r="263" spans="15:22" ht="11.25">
      <c r="O263" s="447"/>
      <c r="P263" s="447"/>
      <c r="Q263" s="447"/>
      <c r="S263" s="450"/>
      <c r="T263" s="447"/>
      <c r="U263" s="447"/>
      <c r="V263" s="447"/>
    </row>
    <row r="264" spans="15:22" ht="11.25">
      <c r="O264" s="447"/>
      <c r="P264" s="447"/>
      <c r="Q264" s="447"/>
      <c r="S264" s="450"/>
      <c r="T264" s="447"/>
      <c r="U264" s="447"/>
      <c r="V264" s="447"/>
    </row>
    <row r="265" spans="15:22" ht="11.25">
      <c r="O265" s="447"/>
      <c r="P265" s="447"/>
      <c r="Q265" s="447"/>
      <c r="S265" s="450"/>
      <c r="T265" s="447"/>
      <c r="U265" s="447"/>
      <c r="V265" s="447"/>
    </row>
    <row r="266" spans="15:22" ht="11.25">
      <c r="O266" s="447"/>
      <c r="P266" s="447"/>
      <c r="Q266" s="447"/>
      <c r="S266" s="450"/>
      <c r="T266" s="447"/>
      <c r="U266" s="447"/>
      <c r="V266" s="447"/>
    </row>
    <row r="267" spans="15:22" ht="11.25">
      <c r="O267" s="447"/>
      <c r="P267" s="447"/>
      <c r="Q267" s="447"/>
      <c r="S267" s="450"/>
      <c r="T267" s="447"/>
      <c r="U267" s="447"/>
      <c r="V267" s="447"/>
    </row>
    <row r="268" spans="15:22" ht="11.25">
      <c r="O268" s="447"/>
      <c r="P268" s="447"/>
      <c r="Q268" s="447"/>
      <c r="S268" s="450"/>
      <c r="T268" s="447"/>
      <c r="U268" s="447"/>
      <c r="V268" s="447"/>
    </row>
    <row r="269" spans="15:22" ht="11.25">
      <c r="O269" s="447"/>
      <c r="P269" s="447"/>
      <c r="Q269" s="447"/>
      <c r="S269" s="450"/>
      <c r="T269" s="447"/>
      <c r="U269" s="447"/>
      <c r="V269" s="447"/>
    </row>
    <row r="270" spans="15:22" ht="11.25">
      <c r="O270" s="447"/>
      <c r="P270" s="447"/>
      <c r="Q270" s="447"/>
      <c r="S270" s="450"/>
      <c r="T270" s="447"/>
      <c r="U270" s="447"/>
      <c r="V270" s="447"/>
    </row>
    <row r="271" spans="15:22" ht="11.25">
      <c r="O271" s="447"/>
      <c r="P271" s="447"/>
      <c r="Q271" s="447"/>
      <c r="S271" s="450"/>
      <c r="T271" s="447"/>
      <c r="U271" s="447"/>
      <c r="V271" s="447"/>
    </row>
    <row r="272" spans="15:22" ht="11.25">
      <c r="O272" s="447"/>
      <c r="P272" s="447"/>
      <c r="Q272" s="447"/>
      <c r="S272" s="450"/>
      <c r="T272" s="447"/>
      <c r="U272" s="447"/>
      <c r="V272" s="447"/>
    </row>
    <row r="273" spans="15:22" ht="11.25">
      <c r="O273" s="447"/>
      <c r="P273" s="447"/>
      <c r="Q273" s="447"/>
      <c r="S273" s="450"/>
      <c r="T273" s="447"/>
      <c r="U273" s="447"/>
      <c r="V273" s="447"/>
    </row>
    <row r="274" spans="15:22" ht="11.25">
      <c r="O274" s="447"/>
      <c r="P274" s="447"/>
      <c r="Q274" s="447"/>
      <c r="S274" s="450"/>
      <c r="T274" s="447"/>
      <c r="U274" s="447"/>
      <c r="V274" s="447"/>
    </row>
    <row r="275" spans="15:22" ht="11.25">
      <c r="O275" s="447"/>
      <c r="P275" s="447"/>
      <c r="Q275" s="447"/>
      <c r="S275" s="450"/>
      <c r="T275" s="447"/>
      <c r="U275" s="447"/>
      <c r="V275" s="447"/>
    </row>
    <row r="276" spans="15:22" ht="11.25">
      <c r="O276" s="447"/>
      <c r="P276" s="447"/>
      <c r="Q276" s="447"/>
      <c r="S276" s="450"/>
      <c r="T276" s="447"/>
      <c r="U276" s="447"/>
      <c r="V276" s="447"/>
    </row>
    <row r="277" spans="15:22" ht="11.25">
      <c r="O277" s="447"/>
      <c r="P277" s="447"/>
      <c r="Q277" s="447"/>
      <c r="S277" s="450"/>
      <c r="T277" s="447"/>
      <c r="U277" s="447"/>
      <c r="V277" s="447"/>
    </row>
    <row r="278" spans="15:22" ht="11.25">
      <c r="O278" s="447"/>
      <c r="P278" s="447"/>
      <c r="Q278" s="447"/>
      <c r="S278" s="450"/>
      <c r="T278" s="447"/>
      <c r="U278" s="447"/>
      <c r="V278" s="447"/>
    </row>
    <row r="279" spans="15:22" ht="11.25">
      <c r="O279" s="447"/>
      <c r="P279" s="447"/>
      <c r="Q279" s="447"/>
      <c r="S279" s="450"/>
      <c r="T279" s="447"/>
      <c r="U279" s="447"/>
      <c r="V279" s="447"/>
    </row>
    <row r="280" spans="15:22" ht="11.25">
      <c r="O280" s="447"/>
      <c r="P280" s="447"/>
      <c r="Q280" s="447"/>
      <c r="S280" s="450"/>
      <c r="T280" s="447"/>
      <c r="U280" s="447"/>
      <c r="V280" s="447"/>
    </row>
    <row r="281" spans="15:22" ht="11.25">
      <c r="O281" s="447"/>
      <c r="P281" s="447"/>
      <c r="Q281" s="447"/>
      <c r="S281" s="450"/>
      <c r="T281" s="447"/>
      <c r="U281" s="447"/>
      <c r="V281" s="447"/>
    </row>
    <row r="282" spans="15:22" ht="11.25">
      <c r="O282" s="447"/>
      <c r="P282" s="447"/>
      <c r="Q282" s="447"/>
      <c r="S282" s="450"/>
      <c r="T282" s="447"/>
      <c r="U282" s="447"/>
      <c r="V282" s="447"/>
    </row>
    <row r="283" spans="15:22" ht="11.25">
      <c r="O283" s="447"/>
      <c r="P283" s="447"/>
      <c r="Q283" s="447"/>
      <c r="S283" s="450"/>
      <c r="T283" s="447"/>
      <c r="U283" s="447"/>
      <c r="V283" s="447"/>
    </row>
    <row r="284" spans="15:22" ht="11.25">
      <c r="O284" s="447"/>
      <c r="P284" s="447"/>
      <c r="Q284" s="447"/>
      <c r="S284" s="450"/>
      <c r="T284" s="447"/>
      <c r="U284" s="447"/>
      <c r="V284" s="447"/>
    </row>
    <row r="285" spans="15:22" ht="11.25">
      <c r="O285" s="447"/>
      <c r="P285" s="447"/>
      <c r="Q285" s="447"/>
      <c r="S285" s="450"/>
      <c r="T285" s="447"/>
      <c r="U285" s="447"/>
      <c r="V285" s="447"/>
    </row>
    <row r="286" spans="15:22" ht="11.25">
      <c r="O286" s="447"/>
      <c r="P286" s="447"/>
      <c r="Q286" s="447"/>
      <c r="S286" s="450"/>
      <c r="T286" s="447"/>
      <c r="U286" s="447"/>
      <c r="V286" s="447"/>
    </row>
    <row r="287" spans="15:22" ht="11.25">
      <c r="O287" s="447"/>
      <c r="P287" s="447"/>
      <c r="Q287" s="447"/>
      <c r="S287" s="450"/>
      <c r="T287" s="447"/>
      <c r="U287" s="447"/>
      <c r="V287" s="447"/>
    </row>
    <row r="288" spans="15:22" ht="11.25">
      <c r="O288" s="447"/>
      <c r="P288" s="447"/>
      <c r="Q288" s="447"/>
      <c r="S288" s="450"/>
      <c r="T288" s="447"/>
      <c r="U288" s="447"/>
      <c r="V288" s="447"/>
    </row>
    <row r="289" spans="15:22" ht="11.25">
      <c r="O289" s="447"/>
      <c r="P289" s="447"/>
      <c r="Q289" s="447"/>
      <c r="S289" s="450"/>
      <c r="T289" s="447"/>
      <c r="U289" s="447"/>
      <c r="V289" s="447"/>
    </row>
    <row r="290" spans="15:22" ht="11.25">
      <c r="O290" s="447"/>
      <c r="P290" s="447"/>
      <c r="Q290" s="447"/>
      <c r="S290" s="450"/>
      <c r="T290" s="447"/>
      <c r="U290" s="447"/>
      <c r="V290" s="447"/>
    </row>
    <row r="291" spans="15:22" ht="11.25">
      <c r="O291" s="447"/>
      <c r="P291" s="447"/>
      <c r="Q291" s="447"/>
      <c r="S291" s="450"/>
      <c r="T291" s="447"/>
      <c r="U291" s="447"/>
      <c r="V291" s="447"/>
    </row>
    <row r="292" spans="15:22" ht="11.25">
      <c r="O292" s="447"/>
      <c r="P292" s="447"/>
      <c r="Q292" s="447"/>
      <c r="S292" s="450"/>
      <c r="T292" s="447"/>
      <c r="U292" s="447"/>
      <c r="V292" s="447"/>
    </row>
    <row r="293" spans="15:22" ht="11.25">
      <c r="O293" s="447"/>
      <c r="P293" s="447"/>
      <c r="Q293" s="447"/>
      <c r="S293" s="450"/>
      <c r="T293" s="447"/>
      <c r="U293" s="447"/>
      <c r="V293" s="447"/>
    </row>
    <row r="294" spans="15:22" ht="11.25">
      <c r="O294" s="447"/>
      <c r="P294" s="447"/>
      <c r="Q294" s="447"/>
      <c r="S294" s="450"/>
      <c r="T294" s="447"/>
      <c r="U294" s="447"/>
      <c r="V294" s="447"/>
    </row>
    <row r="295" spans="15:22" ht="11.25">
      <c r="O295" s="447"/>
      <c r="P295" s="447"/>
      <c r="Q295" s="447"/>
      <c r="S295" s="450"/>
      <c r="T295" s="447"/>
      <c r="U295" s="447"/>
      <c r="V295" s="447"/>
    </row>
    <row r="296" spans="15:22" ht="11.25">
      <c r="O296" s="447"/>
      <c r="P296" s="447"/>
      <c r="Q296" s="447"/>
      <c r="S296" s="450"/>
      <c r="T296" s="447"/>
      <c r="U296" s="447"/>
      <c r="V296" s="447"/>
    </row>
    <row r="297" spans="15:22" ht="11.25">
      <c r="O297" s="447"/>
      <c r="P297" s="447"/>
      <c r="Q297" s="447"/>
      <c r="S297" s="450"/>
      <c r="T297" s="447"/>
      <c r="U297" s="447"/>
      <c r="V297" s="447"/>
    </row>
    <row r="298" spans="15:22" ht="11.25">
      <c r="O298" s="447"/>
      <c r="P298" s="447"/>
      <c r="Q298" s="447"/>
      <c r="S298" s="450"/>
      <c r="T298" s="447"/>
      <c r="U298" s="447"/>
      <c r="V298" s="447"/>
    </row>
    <row r="299" spans="15:22" ht="11.25">
      <c r="O299" s="447"/>
      <c r="P299" s="447"/>
      <c r="Q299" s="447"/>
      <c r="S299" s="450"/>
      <c r="T299" s="447"/>
      <c r="U299" s="447"/>
      <c r="V299" s="447"/>
    </row>
    <row r="300" spans="15:22" ht="11.25">
      <c r="O300" s="447"/>
      <c r="P300" s="447"/>
      <c r="Q300" s="447"/>
      <c r="S300" s="450"/>
      <c r="T300" s="447"/>
      <c r="U300" s="447"/>
      <c r="V300" s="447"/>
    </row>
    <row r="301" spans="15:22" ht="11.25">
      <c r="O301" s="447"/>
      <c r="P301" s="447"/>
      <c r="Q301" s="447"/>
      <c r="S301" s="450"/>
      <c r="T301" s="447"/>
      <c r="U301" s="447"/>
      <c r="V301" s="447"/>
    </row>
    <row r="302" spans="15:22" ht="11.25">
      <c r="O302" s="447"/>
      <c r="P302" s="447"/>
      <c r="Q302" s="447"/>
      <c r="S302" s="450"/>
      <c r="T302" s="447"/>
      <c r="U302" s="447"/>
      <c r="V302" s="447"/>
    </row>
    <row r="303" spans="15:22" ht="11.25">
      <c r="O303" s="447"/>
      <c r="P303" s="447"/>
      <c r="Q303" s="447"/>
      <c r="S303" s="450"/>
      <c r="T303" s="447"/>
      <c r="U303" s="447"/>
      <c r="V303" s="447"/>
    </row>
    <row r="304" spans="15:22" ht="11.25">
      <c r="O304" s="447"/>
      <c r="P304" s="447"/>
      <c r="Q304" s="447"/>
      <c r="S304" s="450"/>
      <c r="T304" s="447"/>
      <c r="U304" s="447"/>
      <c r="V304" s="447"/>
    </row>
    <row r="305" spans="15:22" ht="11.25">
      <c r="O305" s="447"/>
      <c r="P305" s="447"/>
      <c r="Q305" s="447"/>
      <c r="S305" s="450"/>
      <c r="T305" s="447"/>
      <c r="U305" s="447"/>
      <c r="V305" s="447"/>
    </row>
    <row r="306" spans="15:22" ht="11.25">
      <c r="O306" s="447"/>
      <c r="P306" s="447"/>
      <c r="Q306" s="447"/>
      <c r="S306" s="450"/>
      <c r="T306" s="447"/>
      <c r="U306" s="447"/>
      <c r="V306" s="447"/>
    </row>
    <row r="307" spans="15:22" ht="11.25">
      <c r="O307" s="447"/>
      <c r="P307" s="447"/>
      <c r="Q307" s="447"/>
      <c r="S307" s="450"/>
      <c r="T307" s="447"/>
      <c r="U307" s="447"/>
      <c r="V307" s="447"/>
    </row>
    <row r="308" spans="15:22" ht="11.25">
      <c r="O308" s="447"/>
      <c r="P308" s="447"/>
      <c r="Q308" s="447"/>
      <c r="S308" s="450"/>
      <c r="T308" s="447"/>
      <c r="U308" s="447"/>
      <c r="V308" s="447"/>
    </row>
    <row r="309" spans="15:22" ht="11.25">
      <c r="O309" s="447"/>
      <c r="P309" s="447"/>
      <c r="Q309" s="447"/>
      <c r="S309" s="450"/>
      <c r="T309" s="447"/>
      <c r="U309" s="447"/>
      <c r="V309" s="447"/>
    </row>
    <row r="310" spans="15:22" ht="11.25">
      <c r="O310" s="447"/>
      <c r="P310" s="447"/>
      <c r="Q310" s="447"/>
      <c r="S310" s="450"/>
      <c r="T310" s="447"/>
      <c r="U310" s="447"/>
      <c r="V310" s="447"/>
    </row>
    <row r="311" spans="15:22" ht="11.25">
      <c r="O311" s="447"/>
      <c r="P311" s="447"/>
      <c r="Q311" s="447"/>
      <c r="S311" s="450"/>
      <c r="T311" s="447"/>
      <c r="U311" s="447"/>
      <c r="V311" s="447"/>
    </row>
    <row r="312" spans="15:22" ht="11.25">
      <c r="O312" s="447"/>
      <c r="P312" s="447"/>
      <c r="Q312" s="447"/>
      <c r="S312" s="450"/>
      <c r="T312" s="447"/>
      <c r="U312" s="447"/>
      <c r="V312" s="447"/>
    </row>
    <row r="313" spans="15:22" ht="11.25">
      <c r="O313" s="447"/>
      <c r="P313" s="447"/>
      <c r="Q313" s="447"/>
      <c r="S313" s="450"/>
      <c r="T313" s="447"/>
      <c r="U313" s="447"/>
      <c r="V313" s="447"/>
    </row>
    <row r="314" spans="15:22" ht="11.25">
      <c r="O314" s="447"/>
      <c r="P314" s="447"/>
      <c r="Q314" s="447"/>
      <c r="S314" s="450"/>
      <c r="T314" s="447"/>
      <c r="U314" s="447"/>
      <c r="V314" s="447"/>
    </row>
    <row r="315" spans="15:22" ht="11.25">
      <c r="O315" s="447"/>
      <c r="P315" s="447"/>
      <c r="Q315" s="447"/>
      <c r="S315" s="450"/>
      <c r="T315" s="447"/>
      <c r="U315" s="447"/>
      <c r="V315" s="447"/>
    </row>
    <row r="316" spans="15:22" ht="11.25">
      <c r="O316" s="447"/>
      <c r="P316" s="447"/>
      <c r="Q316" s="447"/>
      <c r="S316" s="450"/>
      <c r="T316" s="447"/>
      <c r="U316" s="447"/>
      <c r="V316" s="447"/>
    </row>
    <row r="317" spans="15:22" ht="11.25">
      <c r="O317" s="447"/>
      <c r="P317" s="447"/>
      <c r="Q317" s="447"/>
      <c r="S317" s="450"/>
      <c r="T317" s="447"/>
      <c r="U317" s="447"/>
      <c r="V317" s="447"/>
    </row>
    <row r="318" spans="15:22" ht="11.25">
      <c r="O318" s="447"/>
      <c r="P318" s="447"/>
      <c r="Q318" s="447"/>
      <c r="S318" s="450"/>
      <c r="T318" s="447"/>
      <c r="U318" s="447"/>
      <c r="V318" s="447"/>
    </row>
    <row r="319" spans="15:22" ht="11.25">
      <c r="O319" s="447"/>
      <c r="P319" s="447"/>
      <c r="Q319" s="447"/>
      <c r="S319" s="450"/>
      <c r="T319" s="447"/>
      <c r="U319" s="447"/>
      <c r="V319" s="447"/>
    </row>
    <row r="320" spans="15:22" ht="11.25">
      <c r="O320" s="447"/>
      <c r="P320" s="447"/>
      <c r="Q320" s="447"/>
      <c r="S320" s="450"/>
      <c r="T320" s="447"/>
      <c r="U320" s="447"/>
      <c r="V320" s="447"/>
    </row>
    <row r="321" spans="15:22" ht="11.25">
      <c r="O321" s="447"/>
      <c r="P321" s="447"/>
      <c r="Q321" s="447"/>
      <c r="S321" s="450"/>
      <c r="T321" s="447"/>
      <c r="U321" s="447"/>
      <c r="V321" s="447"/>
    </row>
    <row r="322" spans="15:22" ht="11.25">
      <c r="O322" s="447"/>
      <c r="P322" s="447"/>
      <c r="Q322" s="447"/>
      <c r="S322" s="450"/>
      <c r="T322" s="447"/>
      <c r="U322" s="447"/>
      <c r="V322" s="447"/>
    </row>
    <row r="323" spans="15:22" ht="11.25">
      <c r="O323" s="447"/>
      <c r="P323" s="447"/>
      <c r="Q323" s="447"/>
      <c r="S323" s="450"/>
      <c r="T323" s="447"/>
      <c r="U323" s="447"/>
      <c r="V323" s="447"/>
    </row>
    <row r="324" spans="15:22" ht="11.25">
      <c r="O324" s="447"/>
      <c r="P324" s="447"/>
      <c r="Q324" s="447"/>
      <c r="S324" s="450"/>
      <c r="T324" s="447"/>
      <c r="U324" s="447"/>
      <c r="V324" s="447"/>
    </row>
    <row r="325" spans="15:22" ht="11.25">
      <c r="O325" s="447"/>
      <c r="P325" s="447"/>
      <c r="Q325" s="447"/>
      <c r="S325" s="450"/>
      <c r="T325" s="447"/>
      <c r="U325" s="447"/>
      <c r="V325" s="447"/>
    </row>
    <row r="326" spans="15:22" ht="11.25">
      <c r="O326" s="447"/>
      <c r="P326" s="447"/>
      <c r="Q326" s="447"/>
      <c r="S326" s="450"/>
      <c r="T326" s="447"/>
      <c r="U326" s="447"/>
      <c r="V326" s="447"/>
    </row>
    <row r="327" spans="15:22" ht="11.25">
      <c r="O327" s="447"/>
      <c r="P327" s="447"/>
      <c r="Q327" s="447"/>
      <c r="S327" s="450"/>
      <c r="T327" s="447"/>
      <c r="U327" s="447"/>
      <c r="V327" s="447"/>
    </row>
    <row r="328" spans="15:22" ht="11.25">
      <c r="O328" s="447"/>
      <c r="P328" s="447"/>
      <c r="Q328" s="447"/>
      <c r="S328" s="450"/>
      <c r="T328" s="447"/>
      <c r="U328" s="447"/>
      <c r="V328" s="447"/>
    </row>
    <row r="329" spans="15:22" ht="11.25">
      <c r="O329" s="447"/>
      <c r="P329" s="447"/>
      <c r="Q329" s="447"/>
      <c r="S329" s="450"/>
      <c r="T329" s="447"/>
      <c r="U329" s="447"/>
      <c r="V329" s="447"/>
    </row>
    <row r="330" spans="15:22" ht="11.25">
      <c r="O330" s="447"/>
      <c r="P330" s="447"/>
      <c r="Q330" s="447"/>
      <c r="S330" s="450"/>
      <c r="T330" s="447"/>
      <c r="U330" s="447"/>
      <c r="V330" s="447"/>
    </row>
    <row r="331" spans="15:22" ht="11.25">
      <c r="O331" s="447"/>
      <c r="P331" s="447"/>
      <c r="Q331" s="447"/>
      <c r="S331" s="450"/>
      <c r="T331" s="447"/>
      <c r="U331" s="447"/>
      <c r="V331" s="447"/>
    </row>
    <row r="332" spans="15:22" ht="11.25">
      <c r="O332" s="447"/>
      <c r="P332" s="447"/>
      <c r="Q332" s="447"/>
      <c r="S332" s="450"/>
      <c r="T332" s="447"/>
      <c r="U332" s="447"/>
      <c r="V332" s="447"/>
    </row>
    <row r="333" spans="15:22" ht="11.25">
      <c r="O333" s="447"/>
      <c r="P333" s="447"/>
      <c r="Q333" s="447"/>
      <c r="S333" s="450"/>
      <c r="T333" s="447"/>
      <c r="U333" s="447"/>
      <c r="V333" s="447"/>
    </row>
    <row r="334" spans="15:22" ht="11.25">
      <c r="O334" s="447"/>
      <c r="P334" s="447"/>
      <c r="Q334" s="447"/>
      <c r="S334" s="450"/>
      <c r="T334" s="447"/>
      <c r="U334" s="447"/>
      <c r="V334" s="447"/>
    </row>
    <row r="335" spans="15:22" ht="11.25">
      <c r="O335" s="447"/>
      <c r="P335" s="447"/>
      <c r="Q335" s="447"/>
      <c r="S335" s="450"/>
      <c r="T335" s="447"/>
      <c r="U335" s="447"/>
      <c r="V335" s="447"/>
    </row>
    <row r="336" spans="15:22" ht="11.25">
      <c r="O336" s="447"/>
      <c r="P336" s="447"/>
      <c r="Q336" s="447"/>
      <c r="S336" s="450"/>
      <c r="T336" s="447"/>
      <c r="U336" s="447"/>
      <c r="V336" s="447"/>
    </row>
    <row r="337" spans="15:22" ht="11.25">
      <c r="O337" s="447"/>
      <c r="P337" s="447"/>
      <c r="Q337" s="447"/>
      <c r="S337" s="450"/>
      <c r="T337" s="447"/>
      <c r="U337" s="447"/>
      <c r="V337" s="447"/>
    </row>
    <row r="338" spans="15:22" ht="11.25">
      <c r="O338" s="447"/>
      <c r="P338" s="447"/>
      <c r="Q338" s="447"/>
      <c r="S338" s="450"/>
      <c r="T338" s="447"/>
      <c r="U338" s="447"/>
      <c r="V338" s="447"/>
    </row>
    <row r="339" spans="15:22" ht="11.25">
      <c r="O339" s="447"/>
      <c r="P339" s="447"/>
      <c r="Q339" s="447"/>
      <c r="S339" s="450"/>
      <c r="T339" s="447"/>
      <c r="U339" s="447"/>
      <c r="V339" s="447"/>
    </row>
    <row r="340" spans="15:22" ht="11.25">
      <c r="O340" s="447"/>
      <c r="P340" s="447"/>
      <c r="Q340" s="447"/>
      <c r="S340" s="450"/>
      <c r="T340" s="447"/>
      <c r="U340" s="447"/>
      <c r="V340" s="447"/>
    </row>
    <row r="341" spans="15:22" ht="11.25">
      <c r="O341" s="447"/>
      <c r="P341" s="447"/>
      <c r="Q341" s="447"/>
      <c r="S341" s="450"/>
      <c r="T341" s="447"/>
      <c r="U341" s="447"/>
      <c r="V341" s="447"/>
    </row>
    <row r="342" spans="15:22" ht="11.25">
      <c r="O342" s="447"/>
      <c r="P342" s="447"/>
      <c r="Q342" s="447"/>
      <c r="S342" s="450"/>
      <c r="T342" s="447"/>
      <c r="U342" s="447"/>
      <c r="V342" s="447"/>
    </row>
    <row r="343" spans="15:22" ht="11.25">
      <c r="O343" s="447"/>
      <c r="P343" s="447"/>
      <c r="Q343" s="447"/>
      <c r="S343" s="450"/>
      <c r="T343" s="447"/>
      <c r="U343" s="447"/>
      <c r="V343" s="447"/>
    </row>
    <row r="344" spans="15:22" ht="11.25">
      <c r="O344" s="447"/>
      <c r="P344" s="447"/>
      <c r="Q344" s="447"/>
      <c r="S344" s="450"/>
      <c r="T344" s="447"/>
      <c r="U344" s="447"/>
      <c r="V344" s="447"/>
    </row>
    <row r="345" spans="15:22" ht="11.25">
      <c r="O345" s="447"/>
      <c r="P345" s="447"/>
      <c r="Q345" s="447"/>
      <c r="S345" s="450"/>
      <c r="T345" s="447"/>
      <c r="U345" s="447"/>
      <c r="V345" s="447"/>
    </row>
    <row r="346" spans="15:22" ht="11.25">
      <c r="O346" s="447"/>
      <c r="P346" s="447"/>
      <c r="Q346" s="447"/>
      <c r="S346" s="450"/>
      <c r="T346" s="447"/>
      <c r="U346" s="447"/>
      <c r="V346" s="447"/>
    </row>
    <row r="347" spans="15:22" ht="11.25">
      <c r="O347" s="447"/>
      <c r="P347" s="447"/>
      <c r="Q347" s="447"/>
      <c r="S347" s="450"/>
      <c r="T347" s="447"/>
      <c r="U347" s="447"/>
      <c r="V347" s="447"/>
    </row>
    <row r="348" spans="15:22" ht="11.25">
      <c r="O348" s="447"/>
      <c r="P348" s="447"/>
      <c r="Q348" s="447"/>
      <c r="S348" s="450"/>
      <c r="T348" s="447"/>
      <c r="U348" s="447"/>
      <c r="V348" s="447"/>
    </row>
    <row r="349" spans="15:22" ht="11.25">
      <c r="O349" s="447"/>
      <c r="P349" s="447"/>
      <c r="Q349" s="447"/>
      <c r="S349" s="450"/>
      <c r="T349" s="447"/>
      <c r="U349" s="447"/>
      <c r="V349" s="447"/>
    </row>
    <row r="350" spans="15:22" ht="11.25">
      <c r="O350" s="447"/>
      <c r="P350" s="447"/>
      <c r="Q350" s="447"/>
      <c r="S350" s="450"/>
      <c r="T350" s="447"/>
      <c r="U350" s="447"/>
      <c r="V350" s="447"/>
    </row>
    <row r="351" spans="15:22" ht="11.25">
      <c r="O351" s="447"/>
      <c r="P351" s="447"/>
      <c r="Q351" s="447"/>
      <c r="S351" s="450"/>
      <c r="T351" s="447"/>
      <c r="U351" s="447"/>
      <c r="V351" s="447"/>
    </row>
    <row r="352" spans="15:22" ht="11.25">
      <c r="O352" s="447"/>
      <c r="P352" s="447"/>
      <c r="Q352" s="447"/>
      <c r="S352" s="450"/>
      <c r="T352" s="447"/>
      <c r="U352" s="447"/>
      <c r="V352" s="447"/>
    </row>
    <row r="353" spans="15:22" ht="11.25">
      <c r="O353" s="447"/>
      <c r="P353" s="447"/>
      <c r="Q353" s="447"/>
      <c r="S353" s="450"/>
      <c r="T353" s="447"/>
      <c r="U353" s="447"/>
      <c r="V353" s="447"/>
    </row>
    <row r="354" spans="15:22" ht="11.25">
      <c r="O354" s="447"/>
      <c r="P354" s="447"/>
      <c r="Q354" s="447"/>
      <c r="S354" s="450"/>
      <c r="T354" s="447"/>
      <c r="U354" s="447"/>
      <c r="V354" s="447"/>
    </row>
    <row r="355" spans="15:22" ht="11.25">
      <c r="O355" s="447"/>
      <c r="P355" s="447"/>
      <c r="Q355" s="447"/>
      <c r="S355" s="450"/>
      <c r="T355" s="447"/>
      <c r="U355" s="447"/>
      <c r="V355" s="447"/>
    </row>
    <row r="356" spans="15:22" ht="11.25">
      <c r="O356" s="447"/>
      <c r="P356" s="447"/>
      <c r="Q356" s="447"/>
      <c r="S356" s="450"/>
      <c r="T356" s="447"/>
      <c r="U356" s="447"/>
      <c r="V356" s="447"/>
    </row>
    <row r="357" spans="15:22" ht="11.25">
      <c r="O357" s="447"/>
      <c r="P357" s="447"/>
      <c r="Q357" s="447"/>
      <c r="S357" s="450"/>
      <c r="T357" s="447"/>
      <c r="U357" s="447"/>
      <c r="V357" s="447"/>
    </row>
    <row r="358" spans="15:22" ht="11.25">
      <c r="O358" s="447"/>
      <c r="P358" s="447"/>
      <c r="Q358" s="447"/>
      <c r="S358" s="450"/>
      <c r="T358" s="447"/>
      <c r="U358" s="447"/>
      <c r="V358" s="447"/>
    </row>
    <row r="359" spans="15:22" ht="11.25">
      <c r="O359" s="447"/>
      <c r="P359" s="447"/>
      <c r="Q359" s="447"/>
      <c r="S359" s="450"/>
      <c r="T359" s="447"/>
      <c r="U359" s="447"/>
      <c r="V359" s="447"/>
    </row>
    <row r="360" spans="15:22" ht="11.25">
      <c r="O360" s="447"/>
      <c r="P360" s="447"/>
      <c r="Q360" s="447"/>
      <c r="S360" s="450"/>
      <c r="T360" s="447"/>
      <c r="U360" s="447"/>
      <c r="V360" s="447"/>
    </row>
    <row r="361" spans="15:22" ht="11.25">
      <c r="O361" s="447"/>
      <c r="P361" s="447"/>
      <c r="Q361" s="447"/>
      <c r="S361" s="450"/>
      <c r="T361" s="447"/>
      <c r="U361" s="447"/>
      <c r="V361" s="447"/>
    </row>
    <row r="362" spans="15:22" ht="11.25">
      <c r="O362" s="447"/>
      <c r="P362" s="447"/>
      <c r="Q362" s="447"/>
      <c r="S362" s="450"/>
      <c r="T362" s="447"/>
      <c r="U362" s="447"/>
      <c r="V362" s="447"/>
    </row>
    <row r="363" spans="15:22" ht="11.25">
      <c r="O363" s="447"/>
      <c r="P363" s="447"/>
      <c r="Q363" s="447"/>
      <c r="S363" s="450"/>
      <c r="T363" s="447"/>
      <c r="U363" s="447"/>
      <c r="V363" s="447"/>
    </row>
    <row r="364" spans="15:22" ht="11.25">
      <c r="O364" s="447"/>
      <c r="P364" s="447"/>
      <c r="Q364" s="447"/>
      <c r="S364" s="450"/>
      <c r="T364" s="447"/>
      <c r="U364" s="447"/>
      <c r="V364" s="447"/>
    </row>
    <row r="365" spans="15:22" ht="11.25">
      <c r="O365" s="447"/>
      <c r="P365" s="447"/>
      <c r="Q365" s="447"/>
      <c r="S365" s="450"/>
      <c r="T365" s="447"/>
      <c r="U365" s="447"/>
      <c r="V365" s="447"/>
    </row>
    <row r="366" spans="15:22" ht="11.25">
      <c r="O366" s="447"/>
      <c r="P366" s="447"/>
      <c r="Q366" s="447"/>
      <c r="S366" s="450"/>
      <c r="T366" s="447"/>
      <c r="U366" s="447"/>
      <c r="V366" s="447"/>
    </row>
    <row r="367" spans="15:22" ht="11.25">
      <c r="O367" s="447"/>
      <c r="P367" s="447"/>
      <c r="Q367" s="447"/>
      <c r="S367" s="450"/>
      <c r="T367" s="447"/>
      <c r="U367" s="447"/>
      <c r="V367" s="447"/>
    </row>
    <row r="368" spans="15:22" ht="11.25">
      <c r="O368" s="447"/>
      <c r="P368" s="447"/>
      <c r="Q368" s="447"/>
      <c r="S368" s="450"/>
      <c r="T368" s="447"/>
      <c r="U368" s="447"/>
      <c r="V368" s="447"/>
    </row>
    <row r="369" spans="15:22" ht="11.25">
      <c r="O369" s="447"/>
      <c r="P369" s="447"/>
      <c r="Q369" s="447"/>
      <c r="S369" s="450"/>
      <c r="T369" s="447"/>
      <c r="U369" s="447"/>
      <c r="V369" s="447"/>
    </row>
    <row r="370" spans="15:22" ht="11.25">
      <c r="O370" s="447"/>
      <c r="P370" s="447"/>
      <c r="Q370" s="447"/>
      <c r="S370" s="450"/>
      <c r="T370" s="447"/>
      <c r="U370" s="447"/>
      <c r="V370" s="447"/>
    </row>
    <row r="371" spans="15:22" ht="11.25">
      <c r="O371" s="447"/>
      <c r="P371" s="447"/>
      <c r="Q371" s="447"/>
      <c r="S371" s="450"/>
      <c r="T371" s="447"/>
      <c r="U371" s="447"/>
      <c r="V371" s="447"/>
    </row>
    <row r="372" spans="15:22" ht="11.25">
      <c r="O372" s="447"/>
      <c r="P372" s="447"/>
      <c r="Q372" s="447"/>
      <c r="S372" s="450"/>
      <c r="T372" s="447"/>
      <c r="U372" s="447"/>
      <c r="V372" s="447"/>
    </row>
    <row r="373" spans="15:22" ht="11.25">
      <c r="O373" s="447"/>
      <c r="P373" s="447"/>
      <c r="Q373" s="447"/>
      <c r="S373" s="450"/>
      <c r="T373" s="447"/>
      <c r="U373" s="447"/>
      <c r="V373" s="447"/>
    </row>
    <row r="374" spans="15:22" ht="11.25">
      <c r="O374" s="447"/>
      <c r="P374" s="447"/>
      <c r="Q374" s="447"/>
      <c r="S374" s="450"/>
      <c r="T374" s="447"/>
      <c r="U374" s="447"/>
      <c r="V374" s="447"/>
    </row>
    <row r="375" spans="15:22" ht="11.25">
      <c r="O375" s="447"/>
      <c r="P375" s="447"/>
      <c r="Q375" s="447"/>
      <c r="S375" s="450"/>
      <c r="T375" s="447"/>
      <c r="U375" s="447"/>
      <c r="V375" s="447"/>
    </row>
    <row r="376" spans="15:22" ht="11.25">
      <c r="O376" s="447"/>
      <c r="P376" s="447"/>
      <c r="Q376" s="447"/>
      <c r="S376" s="450"/>
      <c r="T376" s="447"/>
      <c r="U376" s="447"/>
      <c r="V376" s="447"/>
    </row>
    <row r="377" spans="15:22" ht="11.25">
      <c r="O377" s="447"/>
      <c r="P377" s="447"/>
      <c r="Q377" s="447"/>
      <c r="S377" s="450"/>
      <c r="T377" s="447"/>
      <c r="U377" s="447"/>
      <c r="V377" s="447"/>
    </row>
    <row r="378" spans="15:22" ht="11.25">
      <c r="O378" s="447"/>
      <c r="P378" s="447"/>
      <c r="Q378" s="447"/>
      <c r="S378" s="450"/>
      <c r="T378" s="447"/>
      <c r="U378" s="447"/>
      <c r="V378" s="447"/>
    </row>
    <row r="379" spans="15:22" ht="11.25">
      <c r="O379" s="447"/>
      <c r="P379" s="447"/>
      <c r="Q379" s="447"/>
      <c r="S379" s="450"/>
      <c r="T379" s="447"/>
      <c r="U379" s="447"/>
      <c r="V379" s="447"/>
    </row>
    <row r="380" spans="15:22" ht="11.25">
      <c r="O380" s="447"/>
      <c r="P380" s="447"/>
      <c r="Q380" s="447"/>
      <c r="S380" s="450"/>
      <c r="T380" s="447"/>
      <c r="U380" s="447"/>
      <c r="V380" s="447"/>
    </row>
    <row r="381" spans="15:22" ht="11.25">
      <c r="O381" s="447"/>
      <c r="P381" s="447"/>
      <c r="Q381" s="447"/>
      <c r="S381" s="450"/>
      <c r="T381" s="447"/>
      <c r="U381" s="447"/>
      <c r="V381" s="447"/>
    </row>
    <row r="382" spans="15:22" ht="11.25">
      <c r="O382" s="447"/>
      <c r="P382" s="447"/>
      <c r="Q382" s="447"/>
      <c r="S382" s="450"/>
      <c r="T382" s="447"/>
      <c r="U382" s="447"/>
      <c r="V382" s="447"/>
    </row>
    <row r="383" spans="15:22" ht="11.25">
      <c r="O383" s="447"/>
      <c r="P383" s="447"/>
      <c r="Q383" s="447"/>
      <c r="S383" s="450"/>
      <c r="T383" s="447"/>
      <c r="U383" s="447"/>
      <c r="V383" s="447"/>
    </row>
    <row r="384" spans="15:22" ht="11.25">
      <c r="O384" s="447"/>
      <c r="P384" s="447"/>
      <c r="Q384" s="447"/>
      <c r="S384" s="450"/>
      <c r="T384" s="447"/>
      <c r="U384" s="447"/>
      <c r="V384" s="447"/>
    </row>
    <row r="385" spans="15:22" ht="11.25">
      <c r="O385" s="447"/>
      <c r="P385" s="447"/>
      <c r="Q385" s="447"/>
      <c r="S385" s="450"/>
      <c r="T385" s="447"/>
      <c r="U385" s="447"/>
      <c r="V385" s="447"/>
    </row>
    <row r="386" spans="15:22" ht="11.25">
      <c r="O386" s="447"/>
      <c r="P386" s="447"/>
      <c r="Q386" s="447"/>
      <c r="S386" s="450"/>
      <c r="T386" s="447"/>
      <c r="U386" s="447"/>
      <c r="V386" s="447"/>
    </row>
    <row r="387" spans="15:22" ht="11.25">
      <c r="O387" s="447"/>
      <c r="P387" s="447"/>
      <c r="Q387" s="447"/>
      <c r="S387" s="450"/>
      <c r="T387" s="447"/>
      <c r="U387" s="447"/>
      <c r="V387" s="447"/>
    </row>
    <row r="388" spans="15:22" ht="11.25">
      <c r="O388" s="447"/>
      <c r="P388" s="447"/>
      <c r="Q388" s="447"/>
      <c r="S388" s="450"/>
      <c r="T388" s="447"/>
      <c r="U388" s="447"/>
      <c r="V388" s="447"/>
    </row>
    <row r="389" spans="15:22" ht="11.25">
      <c r="O389" s="447"/>
      <c r="P389" s="447"/>
      <c r="Q389" s="447"/>
      <c r="S389" s="450"/>
      <c r="T389" s="447"/>
      <c r="U389" s="447"/>
      <c r="V389" s="447"/>
    </row>
    <row r="390" spans="15:22" ht="11.25">
      <c r="O390" s="447"/>
      <c r="P390" s="447"/>
      <c r="Q390" s="447"/>
      <c r="S390" s="450"/>
      <c r="T390" s="447"/>
      <c r="U390" s="447"/>
      <c r="V390" s="447"/>
    </row>
    <row r="391" spans="15:22" ht="11.25">
      <c r="O391" s="447"/>
      <c r="P391" s="447"/>
      <c r="Q391" s="447"/>
      <c r="S391" s="450"/>
      <c r="T391" s="447"/>
      <c r="U391" s="447"/>
      <c r="V391" s="447"/>
    </row>
    <row r="392" spans="15:22" ht="11.25">
      <c r="O392" s="447"/>
      <c r="P392" s="447"/>
      <c r="Q392" s="447"/>
      <c r="S392" s="450"/>
      <c r="T392" s="447"/>
      <c r="U392" s="447"/>
      <c r="V392" s="447"/>
    </row>
    <row r="393" spans="15:22" ht="11.25">
      <c r="O393" s="447"/>
      <c r="P393" s="447"/>
      <c r="Q393" s="447"/>
      <c r="S393" s="450"/>
      <c r="T393" s="447"/>
      <c r="U393" s="447"/>
      <c r="V393" s="447"/>
    </row>
    <row r="394" spans="15:22" ht="11.25">
      <c r="O394" s="447"/>
      <c r="P394" s="447"/>
      <c r="Q394" s="447"/>
      <c r="S394" s="450"/>
      <c r="T394" s="447"/>
      <c r="U394" s="447"/>
      <c r="V394" s="447"/>
    </row>
    <row r="395" spans="15:22" ht="11.25">
      <c r="O395" s="447"/>
      <c r="P395" s="447"/>
      <c r="Q395" s="447"/>
      <c r="S395" s="450"/>
      <c r="T395" s="447"/>
      <c r="U395" s="447"/>
      <c r="V395" s="447"/>
    </row>
    <row r="396" spans="15:22" ht="11.25">
      <c r="O396" s="447"/>
      <c r="P396" s="447"/>
      <c r="Q396" s="447"/>
      <c r="S396" s="450"/>
      <c r="T396" s="447"/>
      <c r="U396" s="447"/>
      <c r="V396" s="447"/>
    </row>
    <row r="397" spans="15:22" ht="11.25">
      <c r="O397" s="447"/>
      <c r="P397" s="447"/>
      <c r="Q397" s="447"/>
      <c r="S397" s="450"/>
      <c r="T397" s="447"/>
      <c r="U397" s="447"/>
      <c r="V397" s="447"/>
    </row>
    <row r="398" spans="15:22" ht="11.25">
      <c r="O398" s="447"/>
      <c r="P398" s="447"/>
      <c r="Q398" s="447"/>
      <c r="S398" s="450"/>
      <c r="T398" s="447"/>
      <c r="U398" s="447"/>
      <c r="V398" s="447"/>
    </row>
    <row r="399" spans="15:22" ht="11.25">
      <c r="O399" s="447"/>
      <c r="P399" s="447"/>
      <c r="Q399" s="447"/>
      <c r="S399" s="450"/>
      <c r="T399" s="447"/>
      <c r="U399" s="447"/>
      <c r="V399" s="447"/>
    </row>
    <row r="400" spans="15:22" ht="11.25">
      <c r="O400" s="447"/>
      <c r="P400" s="447"/>
      <c r="Q400" s="447"/>
      <c r="S400" s="450"/>
      <c r="T400" s="447"/>
      <c r="U400" s="447"/>
      <c r="V400" s="447"/>
    </row>
    <row r="401" spans="15:22" ht="11.25">
      <c r="O401" s="447"/>
      <c r="P401" s="447"/>
      <c r="Q401" s="447"/>
      <c r="S401" s="450"/>
      <c r="T401" s="447"/>
      <c r="U401" s="447"/>
      <c r="V401" s="447"/>
    </row>
    <row r="402" spans="15:22" ht="11.25">
      <c r="O402" s="447"/>
      <c r="P402" s="447"/>
      <c r="Q402" s="447"/>
      <c r="S402" s="450"/>
      <c r="T402" s="447"/>
      <c r="U402" s="447"/>
      <c r="V402" s="447"/>
    </row>
    <row r="403" spans="15:22" ht="11.25">
      <c r="O403" s="447"/>
      <c r="P403" s="447"/>
      <c r="Q403" s="447"/>
      <c r="S403" s="450"/>
      <c r="T403" s="447"/>
      <c r="U403" s="447"/>
      <c r="V403" s="447"/>
    </row>
    <row r="404" spans="15:22" ht="11.25">
      <c r="O404" s="447"/>
      <c r="P404" s="447"/>
      <c r="Q404" s="447"/>
      <c r="S404" s="450"/>
      <c r="T404" s="447"/>
      <c r="U404" s="447"/>
      <c r="V404" s="447"/>
    </row>
    <row r="405" spans="15:22" ht="11.25">
      <c r="O405" s="447"/>
      <c r="P405" s="447"/>
      <c r="Q405" s="447"/>
      <c r="S405" s="450"/>
      <c r="T405" s="447"/>
      <c r="U405" s="447"/>
      <c r="V405" s="447"/>
    </row>
    <row r="406" spans="15:22" ht="11.25">
      <c r="O406" s="447"/>
      <c r="P406" s="447"/>
      <c r="Q406" s="447"/>
      <c r="S406" s="450"/>
      <c r="T406" s="447"/>
      <c r="U406" s="447"/>
      <c r="V406" s="447"/>
    </row>
    <row r="407" spans="15:22" ht="11.25">
      <c r="O407" s="447"/>
      <c r="P407" s="447"/>
      <c r="Q407" s="447"/>
      <c r="S407" s="450"/>
      <c r="T407" s="447"/>
      <c r="U407" s="447"/>
      <c r="V407" s="447"/>
    </row>
    <row r="408" spans="15:22" ht="11.25">
      <c r="O408" s="447"/>
      <c r="P408" s="447"/>
      <c r="Q408" s="447"/>
      <c r="S408" s="450"/>
      <c r="T408" s="447"/>
      <c r="U408" s="447"/>
      <c r="V408" s="447"/>
    </row>
    <row r="409" spans="15:22" ht="11.25">
      <c r="O409" s="447"/>
      <c r="P409" s="447"/>
      <c r="Q409" s="447"/>
      <c r="S409" s="450"/>
      <c r="T409" s="447"/>
      <c r="U409" s="447"/>
      <c r="V409" s="447"/>
    </row>
    <row r="410" spans="15:22" ht="11.25">
      <c r="O410" s="447"/>
      <c r="P410" s="447"/>
      <c r="Q410" s="447"/>
      <c r="S410" s="450"/>
      <c r="T410" s="447"/>
      <c r="U410" s="447"/>
      <c r="V410" s="447"/>
    </row>
    <row r="411" spans="15:22" ht="11.25">
      <c r="O411" s="447"/>
      <c r="P411" s="447"/>
      <c r="Q411" s="447"/>
      <c r="S411" s="450"/>
      <c r="T411" s="447"/>
      <c r="U411" s="447"/>
      <c r="V411" s="447"/>
    </row>
    <row r="412" spans="15:22" ht="11.25">
      <c r="O412" s="447"/>
      <c r="P412" s="447"/>
      <c r="Q412" s="447"/>
      <c r="S412" s="450"/>
      <c r="T412" s="447"/>
      <c r="U412" s="447"/>
      <c r="V412" s="447"/>
    </row>
    <row r="413" spans="15:22" ht="11.25">
      <c r="O413" s="447"/>
      <c r="P413" s="447"/>
      <c r="Q413" s="447"/>
      <c r="S413" s="450"/>
      <c r="T413" s="447"/>
      <c r="U413" s="447"/>
      <c r="V413" s="447"/>
    </row>
    <row r="414" spans="15:22" ht="11.25">
      <c r="O414" s="447"/>
      <c r="P414" s="447"/>
      <c r="Q414" s="447"/>
      <c r="S414" s="450"/>
      <c r="T414" s="447"/>
      <c r="U414" s="447"/>
      <c r="V414" s="447"/>
    </row>
    <row r="415" spans="15:22" ht="11.25">
      <c r="O415" s="447"/>
      <c r="P415" s="447"/>
      <c r="Q415" s="447"/>
      <c r="S415" s="450"/>
      <c r="T415" s="447"/>
      <c r="U415" s="447"/>
      <c r="V415" s="447"/>
    </row>
    <row r="416" spans="15:22" ht="11.25">
      <c r="O416" s="447"/>
      <c r="P416" s="447"/>
      <c r="Q416" s="447"/>
      <c r="S416" s="450"/>
      <c r="T416" s="447"/>
      <c r="U416" s="447"/>
      <c r="V416" s="447"/>
    </row>
    <row r="417" spans="15:22" ht="11.25">
      <c r="O417" s="447"/>
      <c r="P417" s="447"/>
      <c r="Q417" s="447"/>
      <c r="S417" s="450"/>
      <c r="T417" s="447"/>
      <c r="U417" s="447"/>
      <c r="V417" s="447"/>
    </row>
    <row r="418" spans="15:22" ht="11.25">
      <c r="O418" s="447"/>
      <c r="P418" s="447"/>
      <c r="Q418" s="447"/>
      <c r="S418" s="450"/>
      <c r="T418" s="447"/>
      <c r="U418" s="447"/>
      <c r="V418" s="447"/>
    </row>
    <row r="419" spans="15:22" ht="11.25">
      <c r="O419" s="447"/>
      <c r="P419" s="447"/>
      <c r="Q419" s="447"/>
      <c r="S419" s="450"/>
      <c r="T419" s="447"/>
      <c r="U419" s="447"/>
      <c r="V419" s="447"/>
    </row>
    <row r="420" spans="15:22" ht="11.25">
      <c r="O420" s="447"/>
      <c r="P420" s="447"/>
      <c r="Q420" s="447"/>
      <c r="S420" s="450"/>
      <c r="T420" s="447"/>
      <c r="U420" s="447"/>
      <c r="V420" s="447"/>
    </row>
    <row r="421" spans="15:22" ht="11.25">
      <c r="O421" s="447"/>
      <c r="P421" s="447"/>
      <c r="Q421" s="447"/>
      <c r="S421" s="450"/>
      <c r="T421" s="447"/>
      <c r="U421" s="447"/>
      <c r="V421" s="447"/>
    </row>
    <row r="422" spans="15:22" ht="11.25">
      <c r="O422" s="447"/>
      <c r="P422" s="447"/>
      <c r="Q422" s="447"/>
      <c r="S422" s="450"/>
      <c r="T422" s="447"/>
      <c r="U422" s="447"/>
      <c r="V422" s="447"/>
    </row>
    <row r="423" spans="15:22" ht="11.25">
      <c r="O423" s="447"/>
      <c r="P423" s="447"/>
      <c r="Q423" s="447"/>
      <c r="S423" s="450"/>
      <c r="T423" s="447"/>
      <c r="U423" s="447"/>
      <c r="V423" s="447"/>
    </row>
    <row r="424" spans="15:22" ht="11.25">
      <c r="O424" s="447"/>
      <c r="P424" s="447"/>
      <c r="Q424" s="447"/>
      <c r="S424" s="450"/>
      <c r="T424" s="447"/>
      <c r="U424" s="447"/>
      <c r="V424" s="447"/>
    </row>
    <row r="425" spans="15:22" ht="11.25">
      <c r="O425" s="447"/>
      <c r="P425" s="447"/>
      <c r="Q425" s="447"/>
      <c r="S425" s="450"/>
      <c r="T425" s="447"/>
      <c r="U425" s="447"/>
      <c r="V425" s="447"/>
    </row>
    <row r="426" spans="15:22" ht="11.25">
      <c r="O426" s="447"/>
      <c r="P426" s="447"/>
      <c r="Q426" s="447"/>
      <c r="S426" s="450"/>
      <c r="T426" s="447"/>
      <c r="U426" s="447"/>
      <c r="V426" s="447"/>
    </row>
    <row r="427" spans="15:22" ht="11.25">
      <c r="O427" s="447"/>
      <c r="P427" s="447"/>
      <c r="Q427" s="447"/>
      <c r="S427" s="450"/>
      <c r="T427" s="447"/>
      <c r="U427" s="447"/>
      <c r="V427" s="447"/>
    </row>
    <row r="428" spans="15:22" ht="11.25">
      <c r="O428" s="447"/>
      <c r="P428" s="447"/>
      <c r="Q428" s="447"/>
      <c r="S428" s="450"/>
      <c r="T428" s="447"/>
      <c r="U428" s="447"/>
      <c r="V428" s="447"/>
    </row>
    <row r="429" spans="15:22" ht="11.25">
      <c r="O429" s="447"/>
      <c r="P429" s="447"/>
      <c r="Q429" s="447"/>
      <c r="S429" s="450"/>
      <c r="T429" s="447"/>
      <c r="U429" s="447"/>
      <c r="V429" s="447"/>
    </row>
    <row r="430" spans="15:22" ht="11.25">
      <c r="O430" s="447"/>
      <c r="P430" s="447"/>
      <c r="Q430" s="447"/>
      <c r="S430" s="450"/>
      <c r="T430" s="447"/>
      <c r="U430" s="447"/>
      <c r="V430" s="447"/>
    </row>
    <row r="431" spans="15:22" ht="11.25">
      <c r="O431" s="447"/>
      <c r="P431" s="447"/>
      <c r="Q431" s="447"/>
      <c r="S431" s="450"/>
      <c r="T431" s="447"/>
      <c r="U431" s="447"/>
      <c r="V431" s="447"/>
    </row>
    <row r="432" spans="15:22" ht="11.25">
      <c r="O432" s="447"/>
      <c r="P432" s="447"/>
      <c r="Q432" s="447"/>
      <c r="S432" s="450"/>
      <c r="T432" s="447"/>
      <c r="U432" s="447"/>
      <c r="V432" s="447"/>
    </row>
    <row r="433" spans="15:22" ht="11.25">
      <c r="O433" s="447"/>
      <c r="P433" s="447"/>
      <c r="Q433" s="447"/>
      <c r="S433" s="450"/>
      <c r="T433" s="447"/>
      <c r="U433" s="447"/>
      <c r="V433" s="447"/>
    </row>
    <row r="434" spans="15:22" ht="11.25">
      <c r="O434" s="447"/>
      <c r="P434" s="447"/>
      <c r="Q434" s="447"/>
      <c r="S434" s="450"/>
      <c r="T434" s="447"/>
      <c r="U434" s="447"/>
      <c r="V434" s="447"/>
    </row>
    <row r="435" spans="15:22" ht="11.25">
      <c r="O435" s="447"/>
      <c r="P435" s="447"/>
      <c r="Q435" s="447"/>
      <c r="S435" s="450"/>
      <c r="T435" s="447"/>
      <c r="U435" s="447"/>
      <c r="V435" s="447"/>
    </row>
    <row r="436" spans="15:22" ht="11.25">
      <c r="O436" s="447"/>
      <c r="P436" s="447"/>
      <c r="Q436" s="447"/>
      <c r="S436" s="450"/>
      <c r="T436" s="447"/>
      <c r="U436" s="447"/>
      <c r="V436" s="447"/>
    </row>
    <row r="437" spans="15:22" ht="11.25">
      <c r="O437" s="447"/>
      <c r="P437" s="447"/>
      <c r="Q437" s="447"/>
      <c r="S437" s="450"/>
      <c r="T437" s="447"/>
      <c r="U437" s="447"/>
      <c r="V437" s="447"/>
    </row>
    <row r="438" spans="15:22" ht="11.25">
      <c r="O438" s="447"/>
      <c r="P438" s="447"/>
      <c r="Q438" s="447"/>
      <c r="S438" s="450"/>
      <c r="T438" s="447"/>
      <c r="U438" s="447"/>
      <c r="V438" s="447"/>
    </row>
    <row r="439" spans="15:22" ht="11.25">
      <c r="O439" s="447"/>
      <c r="P439" s="447"/>
      <c r="Q439" s="447"/>
      <c r="S439" s="450"/>
      <c r="T439" s="447"/>
      <c r="U439" s="447"/>
      <c r="V439" s="447"/>
    </row>
    <row r="440" spans="15:22" ht="11.25">
      <c r="O440" s="447"/>
      <c r="P440" s="447"/>
      <c r="Q440" s="447"/>
      <c r="S440" s="450"/>
      <c r="T440" s="447"/>
      <c r="U440" s="447"/>
      <c r="V440" s="447"/>
    </row>
    <row r="441" spans="15:22" ht="11.25">
      <c r="O441" s="447"/>
      <c r="P441" s="447"/>
      <c r="Q441" s="447"/>
      <c r="S441" s="450"/>
      <c r="T441" s="447"/>
      <c r="U441" s="447"/>
      <c r="V441" s="447"/>
    </row>
    <row r="442" spans="15:22" ht="11.25">
      <c r="O442" s="447"/>
      <c r="P442" s="447"/>
      <c r="Q442" s="447"/>
      <c r="S442" s="450"/>
      <c r="T442" s="447"/>
      <c r="U442" s="447"/>
      <c r="V442" s="447"/>
    </row>
    <row r="443" spans="15:22" ht="11.25">
      <c r="O443" s="447"/>
      <c r="P443" s="447"/>
      <c r="Q443" s="447"/>
      <c r="S443" s="450"/>
      <c r="T443" s="447"/>
      <c r="U443" s="447"/>
      <c r="V443" s="447"/>
    </row>
    <row r="444" spans="15:22" ht="11.25">
      <c r="O444" s="447"/>
      <c r="P444" s="447"/>
      <c r="Q444" s="447"/>
      <c r="S444" s="450"/>
      <c r="T444" s="447"/>
      <c r="U444" s="447"/>
      <c r="V444" s="447"/>
    </row>
    <row r="445" spans="15:22" ht="11.25">
      <c r="O445" s="447"/>
      <c r="P445" s="447"/>
      <c r="Q445" s="447"/>
      <c r="S445" s="450"/>
      <c r="T445" s="447"/>
      <c r="U445" s="447"/>
      <c r="V445" s="447"/>
    </row>
    <row r="446" spans="15:22" ht="11.25">
      <c r="O446" s="447"/>
      <c r="P446" s="447"/>
      <c r="Q446" s="447"/>
      <c r="S446" s="450"/>
      <c r="T446" s="447"/>
      <c r="U446" s="447"/>
      <c r="V446" s="447"/>
    </row>
    <row r="447" spans="15:22" ht="11.25">
      <c r="O447" s="447"/>
      <c r="P447" s="447"/>
      <c r="Q447" s="447"/>
      <c r="S447" s="450"/>
      <c r="T447" s="447"/>
      <c r="U447" s="447"/>
      <c r="V447" s="447"/>
    </row>
    <row r="448" spans="15:22" ht="11.25">
      <c r="O448" s="447"/>
      <c r="P448" s="447"/>
      <c r="Q448" s="447"/>
      <c r="S448" s="450"/>
      <c r="T448" s="447"/>
      <c r="U448" s="447"/>
      <c r="V448" s="447"/>
    </row>
    <row r="449" spans="15:22" ht="11.25">
      <c r="O449" s="447"/>
      <c r="P449" s="447"/>
      <c r="Q449" s="447"/>
      <c r="S449" s="450"/>
      <c r="T449" s="447"/>
      <c r="U449" s="447"/>
      <c r="V449" s="447"/>
    </row>
    <row r="450" spans="15:22" ht="11.25">
      <c r="O450" s="447"/>
      <c r="P450" s="447"/>
      <c r="Q450" s="447"/>
      <c r="S450" s="450"/>
      <c r="T450" s="447"/>
      <c r="U450" s="447"/>
      <c r="V450" s="447"/>
    </row>
    <row r="451" spans="15:22" ht="11.25">
      <c r="O451" s="447"/>
      <c r="P451" s="447"/>
      <c r="Q451" s="447"/>
      <c r="S451" s="450"/>
      <c r="T451" s="447"/>
      <c r="U451" s="447"/>
      <c r="V451" s="447"/>
    </row>
    <row r="452" spans="15:22" ht="11.25">
      <c r="O452" s="447"/>
      <c r="P452" s="447"/>
      <c r="Q452" s="447"/>
      <c r="S452" s="450"/>
      <c r="T452" s="447"/>
      <c r="U452" s="447"/>
      <c r="V452" s="447"/>
    </row>
    <row r="453" spans="15:22" ht="11.25">
      <c r="O453" s="447"/>
      <c r="P453" s="447"/>
      <c r="Q453" s="447"/>
      <c r="S453" s="450"/>
      <c r="T453" s="447"/>
      <c r="U453" s="447"/>
      <c r="V453" s="447"/>
    </row>
    <row r="454" spans="15:22" ht="11.25">
      <c r="O454" s="447"/>
      <c r="P454" s="447"/>
      <c r="Q454" s="447"/>
      <c r="S454" s="450"/>
      <c r="T454" s="447"/>
      <c r="U454" s="447"/>
      <c r="V454" s="447"/>
    </row>
    <row r="455" spans="15:22" ht="11.25">
      <c r="O455" s="447"/>
      <c r="P455" s="447"/>
      <c r="Q455" s="447"/>
      <c r="S455" s="450"/>
      <c r="T455" s="447"/>
      <c r="U455" s="447"/>
      <c r="V455" s="447"/>
    </row>
    <row r="456" spans="15:22" ht="11.25">
      <c r="O456" s="447"/>
      <c r="P456" s="447"/>
      <c r="Q456" s="447"/>
      <c r="S456" s="450"/>
      <c r="T456" s="447"/>
      <c r="U456" s="447"/>
      <c r="V456" s="447"/>
    </row>
    <row r="457" spans="15:22" ht="11.25">
      <c r="O457" s="447"/>
      <c r="P457" s="447"/>
      <c r="Q457" s="447"/>
      <c r="S457" s="450"/>
      <c r="T457" s="447"/>
      <c r="U457" s="447"/>
      <c r="V457" s="447"/>
    </row>
    <row r="458" spans="15:22" ht="11.25">
      <c r="O458" s="447"/>
      <c r="P458" s="447"/>
      <c r="Q458" s="447"/>
      <c r="S458" s="450"/>
      <c r="T458" s="447"/>
      <c r="U458" s="447"/>
      <c r="V458" s="447"/>
    </row>
    <row r="459" spans="15:22" ht="11.25">
      <c r="O459" s="447"/>
      <c r="P459" s="447"/>
      <c r="Q459" s="447"/>
      <c r="S459" s="450"/>
      <c r="T459" s="447"/>
      <c r="U459" s="447"/>
      <c r="V459" s="447"/>
    </row>
    <row r="460" spans="15:22" ht="11.25">
      <c r="O460" s="447"/>
      <c r="P460" s="447"/>
      <c r="Q460" s="447"/>
      <c r="S460" s="450"/>
      <c r="T460" s="447"/>
      <c r="U460" s="447"/>
      <c r="V460" s="447"/>
    </row>
    <row r="461" spans="15:22" ht="11.25">
      <c r="O461" s="447"/>
      <c r="P461" s="447"/>
      <c r="Q461" s="447"/>
      <c r="S461" s="450"/>
      <c r="T461" s="447"/>
      <c r="U461" s="447"/>
      <c r="V461" s="447"/>
    </row>
    <row r="462" spans="15:22" ht="11.25">
      <c r="O462" s="447"/>
      <c r="P462" s="447"/>
      <c r="Q462" s="447"/>
      <c r="S462" s="450"/>
      <c r="T462" s="447"/>
      <c r="U462" s="447"/>
      <c r="V462" s="447"/>
    </row>
    <row r="463" spans="15:22" ht="11.25">
      <c r="O463" s="447"/>
      <c r="P463" s="447"/>
      <c r="Q463" s="447"/>
      <c r="S463" s="450"/>
      <c r="T463" s="447"/>
      <c r="U463" s="447"/>
      <c r="V463" s="447"/>
    </row>
    <row r="464" spans="15:22" ht="11.25">
      <c r="O464" s="447"/>
      <c r="P464" s="447"/>
      <c r="Q464" s="447"/>
      <c r="S464" s="450"/>
      <c r="T464" s="447"/>
      <c r="U464" s="447"/>
      <c r="V464" s="447"/>
    </row>
    <row r="465" spans="15:22" ht="11.25">
      <c r="O465" s="447"/>
      <c r="P465" s="447"/>
      <c r="Q465" s="447"/>
      <c r="S465" s="450"/>
      <c r="T465" s="447"/>
      <c r="U465" s="447"/>
      <c r="V465" s="447"/>
    </row>
    <row r="466" spans="15:22" ht="11.25">
      <c r="O466" s="447"/>
      <c r="P466" s="447"/>
      <c r="Q466" s="447"/>
      <c r="S466" s="450"/>
      <c r="T466" s="447"/>
      <c r="U466" s="447"/>
      <c r="V466" s="447"/>
    </row>
    <row r="467" spans="15:22" ht="11.25">
      <c r="O467" s="447"/>
      <c r="P467" s="447"/>
      <c r="Q467" s="447"/>
      <c r="S467" s="450"/>
      <c r="T467" s="447"/>
      <c r="U467" s="447"/>
      <c r="V467" s="447"/>
    </row>
    <row r="468" spans="15:22" ht="11.25">
      <c r="O468" s="447"/>
      <c r="P468" s="447"/>
      <c r="Q468" s="447"/>
      <c r="S468" s="450"/>
      <c r="T468" s="447"/>
      <c r="U468" s="447"/>
      <c r="V468" s="447"/>
    </row>
    <row r="469" spans="15:22" ht="11.25">
      <c r="O469" s="447"/>
      <c r="P469" s="447"/>
      <c r="Q469" s="447"/>
      <c r="S469" s="450"/>
      <c r="T469" s="447"/>
      <c r="U469" s="447"/>
      <c r="V469" s="447"/>
    </row>
    <row r="470" spans="15:22" ht="11.25">
      <c r="O470" s="447"/>
      <c r="P470" s="447"/>
      <c r="Q470" s="447"/>
      <c r="S470" s="450"/>
      <c r="T470" s="447"/>
      <c r="U470" s="447"/>
      <c r="V470" s="447"/>
    </row>
    <row r="471" spans="15:22" ht="11.25">
      <c r="O471" s="447"/>
      <c r="P471" s="447"/>
      <c r="Q471" s="447"/>
      <c r="S471" s="450"/>
      <c r="T471" s="447"/>
      <c r="U471" s="447"/>
      <c r="V471" s="447"/>
    </row>
    <row r="472" spans="15:22" ht="11.25">
      <c r="O472" s="447"/>
      <c r="P472" s="447"/>
      <c r="Q472" s="447"/>
      <c r="S472" s="450"/>
      <c r="T472" s="447"/>
      <c r="U472" s="447"/>
      <c r="V472" s="447"/>
    </row>
    <row r="473" spans="15:22" ht="11.25">
      <c r="O473" s="447"/>
      <c r="P473" s="447"/>
      <c r="Q473" s="447"/>
      <c r="S473" s="450"/>
      <c r="T473" s="447"/>
      <c r="U473" s="447"/>
      <c r="V473" s="447"/>
    </row>
    <row r="474" spans="15:22" ht="11.25">
      <c r="O474" s="447"/>
      <c r="P474" s="447"/>
      <c r="Q474" s="447"/>
      <c r="S474" s="450"/>
      <c r="T474" s="447"/>
      <c r="U474" s="447"/>
      <c r="V474" s="447"/>
    </row>
    <row r="475" spans="15:22" ht="11.25">
      <c r="O475" s="447"/>
      <c r="P475" s="447"/>
      <c r="Q475" s="447"/>
      <c r="S475" s="450"/>
      <c r="T475" s="447"/>
      <c r="U475" s="447"/>
      <c r="V475" s="447"/>
    </row>
    <row r="476" spans="15:22" ht="11.25">
      <c r="O476" s="447"/>
      <c r="P476" s="447"/>
      <c r="Q476" s="447"/>
      <c r="S476" s="450"/>
      <c r="T476" s="447"/>
      <c r="U476" s="447"/>
      <c r="V476" s="447"/>
    </row>
    <row r="477" spans="15:22" ht="11.25">
      <c r="O477" s="447"/>
      <c r="P477" s="447"/>
      <c r="Q477" s="447"/>
      <c r="S477" s="450"/>
      <c r="T477" s="447"/>
      <c r="U477" s="447"/>
      <c r="V477" s="447"/>
    </row>
    <row r="478" spans="15:22" ht="11.25">
      <c r="O478" s="447"/>
      <c r="P478" s="447"/>
      <c r="Q478" s="447"/>
      <c r="S478" s="450"/>
      <c r="T478" s="447"/>
      <c r="U478" s="447"/>
      <c r="V478" s="447"/>
    </row>
    <row r="479" spans="15:22" ht="11.25">
      <c r="O479" s="447"/>
      <c r="P479" s="447"/>
      <c r="Q479" s="447"/>
      <c r="S479" s="450"/>
      <c r="T479" s="447"/>
      <c r="U479" s="447"/>
      <c r="V479" s="447"/>
    </row>
    <row r="480" spans="15:22" ht="11.25">
      <c r="O480" s="447"/>
      <c r="P480" s="447"/>
      <c r="Q480" s="447"/>
      <c r="S480" s="450"/>
      <c r="T480" s="447"/>
      <c r="U480" s="447"/>
      <c r="V480" s="447"/>
    </row>
    <row r="481" spans="15:22" ht="11.25">
      <c r="O481" s="447"/>
      <c r="P481" s="447"/>
      <c r="Q481" s="447"/>
      <c r="S481" s="450"/>
      <c r="T481" s="447"/>
      <c r="U481" s="447"/>
      <c r="V481" s="447"/>
    </row>
    <row r="482" spans="15:22" ht="11.25">
      <c r="O482" s="447"/>
      <c r="P482" s="447"/>
      <c r="Q482" s="447"/>
      <c r="S482" s="450"/>
      <c r="T482" s="447"/>
      <c r="U482" s="447"/>
      <c r="V482" s="447"/>
    </row>
    <row r="483" spans="15:22" ht="11.25">
      <c r="O483" s="447"/>
      <c r="P483" s="447"/>
      <c r="Q483" s="447"/>
      <c r="S483" s="450"/>
      <c r="T483" s="447"/>
      <c r="U483" s="447"/>
      <c r="V483" s="447"/>
    </row>
    <row r="484" spans="15:22" ht="11.25">
      <c r="O484" s="447"/>
      <c r="P484" s="447"/>
      <c r="Q484" s="447"/>
      <c r="S484" s="450"/>
      <c r="T484" s="447"/>
      <c r="U484" s="447"/>
      <c r="V484" s="447"/>
    </row>
    <row r="485" spans="15:22" ht="11.25">
      <c r="O485" s="447"/>
      <c r="P485" s="447"/>
      <c r="Q485" s="447"/>
      <c r="S485" s="450"/>
      <c r="T485" s="447"/>
      <c r="U485" s="447"/>
      <c r="V485" s="447"/>
    </row>
    <row r="486" spans="15:22" ht="11.25">
      <c r="O486" s="447"/>
      <c r="P486" s="447"/>
      <c r="Q486" s="447"/>
      <c r="S486" s="450"/>
      <c r="T486" s="447"/>
      <c r="U486" s="447"/>
      <c r="V486" s="447"/>
    </row>
    <row r="487" spans="15:22" ht="11.25">
      <c r="O487" s="447"/>
      <c r="P487" s="447"/>
      <c r="Q487" s="447"/>
      <c r="S487" s="450"/>
      <c r="T487" s="447"/>
      <c r="U487" s="447"/>
      <c r="V487" s="447"/>
    </row>
    <row r="488" spans="15:22" ht="11.25">
      <c r="O488" s="447"/>
      <c r="P488" s="447"/>
      <c r="Q488" s="447"/>
      <c r="S488" s="450"/>
      <c r="T488" s="447"/>
      <c r="U488" s="447"/>
      <c r="V488" s="447"/>
    </row>
    <row r="489" spans="15:22" ht="11.25">
      <c r="O489" s="447"/>
      <c r="P489" s="447"/>
      <c r="Q489" s="447"/>
      <c r="S489" s="450"/>
      <c r="T489" s="447"/>
      <c r="U489" s="447"/>
      <c r="V489" s="447"/>
    </row>
    <row r="490" spans="15:22" ht="11.25">
      <c r="O490" s="447"/>
      <c r="P490" s="447"/>
      <c r="Q490" s="447"/>
      <c r="S490" s="450"/>
      <c r="T490" s="447"/>
      <c r="U490" s="447"/>
      <c r="V490" s="447"/>
    </row>
    <row r="491" spans="15:22" ht="11.25">
      <c r="O491" s="447"/>
      <c r="P491" s="447"/>
      <c r="Q491" s="447"/>
      <c r="S491" s="450"/>
      <c r="T491" s="447"/>
      <c r="U491" s="447"/>
      <c r="V491" s="447"/>
    </row>
    <row r="492" spans="15:22" ht="11.25">
      <c r="O492" s="447"/>
      <c r="P492" s="447"/>
      <c r="Q492" s="447"/>
      <c r="S492" s="450"/>
      <c r="T492" s="447"/>
      <c r="U492" s="447"/>
      <c r="V492" s="447"/>
    </row>
    <row r="493" spans="15:22" ht="11.25">
      <c r="O493" s="447"/>
      <c r="P493" s="447"/>
      <c r="Q493" s="447"/>
      <c r="S493" s="450"/>
      <c r="T493" s="447"/>
      <c r="U493" s="447"/>
      <c r="V493" s="447"/>
    </row>
    <row r="494" spans="15:22" ht="11.25">
      <c r="O494" s="447"/>
      <c r="P494" s="447"/>
      <c r="Q494" s="447"/>
      <c r="S494" s="450"/>
      <c r="T494" s="447"/>
      <c r="U494" s="447"/>
      <c r="V494" s="447"/>
    </row>
    <row r="495" spans="15:22" ht="11.25">
      <c r="O495" s="447"/>
      <c r="P495" s="447"/>
      <c r="Q495" s="447"/>
      <c r="S495" s="450"/>
      <c r="T495" s="447"/>
      <c r="U495" s="447"/>
      <c r="V495" s="447"/>
    </row>
    <row r="496" spans="15:22" ht="11.25">
      <c r="O496" s="447"/>
      <c r="P496" s="447"/>
      <c r="Q496" s="447"/>
      <c r="S496" s="450"/>
      <c r="T496" s="447"/>
      <c r="U496" s="447"/>
      <c r="V496" s="447"/>
    </row>
    <row r="497" spans="15:22" ht="11.25">
      <c r="O497" s="447"/>
      <c r="P497" s="447"/>
      <c r="Q497" s="447"/>
      <c r="S497" s="450"/>
      <c r="T497" s="447"/>
      <c r="U497" s="447"/>
      <c r="V497" s="447"/>
    </row>
    <row r="498" spans="15:22" ht="11.25">
      <c r="O498" s="447"/>
      <c r="P498" s="447"/>
      <c r="Q498" s="447"/>
      <c r="S498" s="450"/>
      <c r="T498" s="447"/>
      <c r="U498" s="447"/>
      <c r="V498" s="447"/>
    </row>
    <row r="499" spans="15:22" ht="11.25">
      <c r="O499" s="447"/>
      <c r="P499" s="447"/>
      <c r="Q499" s="447"/>
      <c r="S499" s="450"/>
      <c r="T499" s="447"/>
      <c r="U499" s="447"/>
      <c r="V499" s="447"/>
    </row>
    <row r="500" spans="15:22" ht="11.25">
      <c r="O500" s="447"/>
      <c r="P500" s="447"/>
      <c r="Q500" s="447"/>
      <c r="S500" s="450"/>
      <c r="T500" s="447"/>
      <c r="U500" s="447"/>
      <c r="V500" s="447"/>
    </row>
    <row r="501" spans="15:22" ht="11.25">
      <c r="O501" s="447"/>
      <c r="P501" s="447"/>
      <c r="Q501" s="447"/>
      <c r="S501" s="450"/>
      <c r="T501" s="447"/>
      <c r="U501" s="447"/>
      <c r="V501" s="447"/>
    </row>
    <row r="502" spans="15:22" ht="11.25">
      <c r="O502" s="447"/>
      <c r="P502" s="447"/>
      <c r="Q502" s="447"/>
      <c r="S502" s="450"/>
      <c r="T502" s="447"/>
      <c r="U502" s="447"/>
      <c r="V502" s="447"/>
    </row>
    <row r="503" spans="15:22" ht="11.25">
      <c r="O503" s="447"/>
      <c r="P503" s="447"/>
      <c r="Q503" s="447"/>
      <c r="S503" s="450"/>
      <c r="T503" s="447"/>
      <c r="U503" s="447"/>
      <c r="V503" s="447"/>
    </row>
    <row r="504" spans="15:22" ht="11.25">
      <c r="O504" s="447"/>
      <c r="P504" s="447"/>
      <c r="Q504" s="447"/>
      <c r="S504" s="450"/>
      <c r="T504" s="447"/>
      <c r="U504" s="447"/>
      <c r="V504" s="447"/>
    </row>
    <row r="505" spans="15:22" ht="11.25">
      <c r="O505" s="447"/>
      <c r="P505" s="447"/>
      <c r="Q505" s="447"/>
      <c r="S505" s="450"/>
      <c r="T505" s="447"/>
      <c r="U505" s="447"/>
      <c r="V505" s="447"/>
    </row>
    <row r="506" spans="15:22" ht="11.25">
      <c r="O506" s="447"/>
      <c r="P506" s="447"/>
      <c r="Q506" s="447"/>
      <c r="S506" s="450"/>
      <c r="T506" s="447"/>
      <c r="U506" s="447"/>
      <c r="V506" s="447"/>
    </row>
    <row r="507" spans="15:22" ht="11.25">
      <c r="O507" s="447"/>
      <c r="P507" s="447"/>
      <c r="Q507" s="447"/>
      <c r="S507" s="450"/>
      <c r="T507" s="447"/>
      <c r="U507" s="447"/>
      <c r="V507" s="447"/>
    </row>
    <row r="508" spans="15:22" ht="11.25">
      <c r="O508" s="447"/>
      <c r="P508" s="447"/>
      <c r="Q508" s="447"/>
      <c r="S508" s="450"/>
      <c r="T508" s="447"/>
      <c r="U508" s="447"/>
      <c r="V508" s="447"/>
    </row>
    <row r="509" spans="15:22" ht="11.25">
      <c r="O509" s="447"/>
      <c r="P509" s="447"/>
      <c r="Q509" s="447"/>
      <c r="S509" s="450"/>
      <c r="T509" s="447"/>
      <c r="U509" s="447"/>
      <c r="V509" s="447"/>
    </row>
    <row r="510" spans="15:22" ht="11.25">
      <c r="O510" s="447"/>
      <c r="P510" s="447"/>
      <c r="Q510" s="447"/>
      <c r="S510" s="450"/>
      <c r="T510" s="447"/>
      <c r="U510" s="447"/>
      <c r="V510" s="447"/>
    </row>
    <row r="511" spans="15:22" ht="11.25">
      <c r="O511" s="447"/>
      <c r="P511" s="447"/>
      <c r="Q511" s="447"/>
      <c r="S511" s="450"/>
      <c r="T511" s="447"/>
      <c r="U511" s="447"/>
      <c r="V511" s="447"/>
    </row>
    <row r="512" spans="15:22" ht="11.25">
      <c r="O512" s="447"/>
      <c r="P512" s="447"/>
      <c r="Q512" s="447"/>
      <c r="S512" s="450"/>
      <c r="T512" s="447"/>
      <c r="U512" s="447"/>
      <c r="V512" s="447"/>
    </row>
    <row r="513" spans="15:22" ht="11.25">
      <c r="O513" s="447"/>
      <c r="P513" s="447"/>
      <c r="Q513" s="447"/>
      <c r="S513" s="450"/>
      <c r="T513" s="447"/>
      <c r="U513" s="447"/>
      <c r="V513" s="447"/>
    </row>
    <row r="514" spans="15:22" ht="11.25">
      <c r="O514" s="447"/>
      <c r="P514" s="447"/>
      <c r="Q514" s="447"/>
      <c r="S514" s="450"/>
      <c r="T514" s="447"/>
      <c r="U514" s="447"/>
      <c r="V514" s="447"/>
    </row>
    <row r="515" spans="15:22" ht="11.25">
      <c r="O515" s="447"/>
      <c r="P515" s="447"/>
      <c r="Q515" s="447"/>
      <c r="S515" s="450"/>
      <c r="T515" s="447"/>
      <c r="U515" s="447"/>
      <c r="V515" s="447"/>
    </row>
    <row r="516" spans="15:22" ht="11.25">
      <c r="O516" s="447"/>
      <c r="P516" s="447"/>
      <c r="Q516" s="447"/>
      <c r="S516" s="450"/>
      <c r="T516" s="447"/>
      <c r="U516" s="447"/>
      <c r="V516" s="447"/>
    </row>
    <row r="517" spans="15:22" ht="11.25">
      <c r="O517" s="447"/>
      <c r="P517" s="447"/>
      <c r="Q517" s="447"/>
      <c r="S517" s="450"/>
      <c r="T517" s="447"/>
      <c r="U517" s="447"/>
      <c r="V517" s="447"/>
    </row>
    <row r="518" spans="15:22" ht="11.25">
      <c r="O518" s="447"/>
      <c r="P518" s="447"/>
      <c r="Q518" s="447"/>
      <c r="S518" s="450"/>
      <c r="T518" s="447"/>
      <c r="U518" s="447"/>
      <c r="V518" s="447"/>
    </row>
    <row r="519" spans="15:22" ht="11.25">
      <c r="O519" s="447"/>
      <c r="P519" s="447"/>
      <c r="Q519" s="447"/>
      <c r="S519" s="450"/>
      <c r="T519" s="447"/>
      <c r="U519" s="447"/>
      <c r="V519" s="447"/>
    </row>
    <row r="520" spans="15:22" ht="11.25">
      <c r="O520" s="447"/>
      <c r="P520" s="447"/>
      <c r="Q520" s="447"/>
      <c r="S520" s="450"/>
      <c r="T520" s="447"/>
      <c r="U520" s="447"/>
      <c r="V520" s="447"/>
    </row>
    <row r="521" spans="15:22" ht="11.25">
      <c r="O521" s="447"/>
      <c r="P521" s="447"/>
      <c r="Q521" s="447"/>
      <c r="S521" s="450"/>
      <c r="T521" s="447"/>
      <c r="U521" s="447"/>
      <c r="V521" s="447"/>
    </row>
    <row r="522" spans="15:22" ht="11.25">
      <c r="O522" s="447"/>
      <c r="P522" s="447"/>
      <c r="Q522" s="447"/>
      <c r="S522" s="450"/>
      <c r="T522" s="447"/>
      <c r="U522" s="447"/>
      <c r="V522" s="447"/>
    </row>
    <row r="523" spans="15:22" ht="11.25">
      <c r="O523" s="447"/>
      <c r="P523" s="447"/>
      <c r="Q523" s="447"/>
      <c r="S523" s="450"/>
      <c r="T523" s="447"/>
      <c r="U523" s="447"/>
      <c r="V523" s="447"/>
    </row>
    <row r="524" spans="15:22" ht="11.25">
      <c r="O524" s="447"/>
      <c r="P524" s="447"/>
      <c r="Q524" s="447"/>
      <c r="S524" s="450"/>
      <c r="T524" s="447"/>
      <c r="U524" s="447"/>
      <c r="V524" s="447"/>
    </row>
    <row r="525" spans="15:22" ht="11.25">
      <c r="O525" s="447"/>
      <c r="P525" s="447"/>
      <c r="Q525" s="447"/>
      <c r="S525" s="450"/>
      <c r="T525" s="447"/>
      <c r="U525" s="447"/>
      <c r="V525" s="447"/>
    </row>
    <row r="526" spans="15:22" ht="11.25">
      <c r="O526" s="447"/>
      <c r="P526" s="447"/>
      <c r="Q526" s="447"/>
      <c r="S526" s="450"/>
      <c r="T526" s="447"/>
      <c r="U526" s="447"/>
      <c r="V526" s="447"/>
    </row>
    <row r="527" spans="15:22" ht="11.25">
      <c r="O527" s="447"/>
      <c r="P527" s="447"/>
      <c r="Q527" s="447"/>
      <c r="S527" s="450"/>
      <c r="T527" s="447"/>
      <c r="U527" s="447"/>
      <c r="V527" s="447"/>
    </row>
    <row r="528" spans="15:22" ht="11.25">
      <c r="O528" s="447"/>
      <c r="P528" s="447"/>
      <c r="Q528" s="447"/>
      <c r="S528" s="450"/>
      <c r="T528" s="447"/>
      <c r="U528" s="447"/>
      <c r="V528" s="447"/>
    </row>
    <row r="529" spans="15:22" ht="11.25">
      <c r="O529" s="447"/>
      <c r="P529" s="447"/>
      <c r="Q529" s="447"/>
      <c r="S529" s="450"/>
      <c r="T529" s="447"/>
      <c r="U529" s="447"/>
      <c r="V529" s="447"/>
    </row>
    <row r="530" spans="15:22" ht="11.25">
      <c r="O530" s="447"/>
      <c r="P530" s="447"/>
      <c r="Q530" s="447"/>
      <c r="S530" s="450"/>
      <c r="T530" s="447"/>
      <c r="U530" s="447"/>
      <c r="V530" s="447"/>
    </row>
    <row r="531" spans="15:22" ht="11.25">
      <c r="O531" s="447"/>
      <c r="P531" s="447"/>
      <c r="Q531" s="447"/>
      <c r="S531" s="450"/>
      <c r="T531" s="447"/>
      <c r="U531" s="447"/>
      <c r="V531" s="447"/>
    </row>
    <row r="532" spans="15:22" ht="11.25">
      <c r="O532" s="447"/>
      <c r="P532" s="447"/>
      <c r="Q532" s="447"/>
      <c r="S532" s="450"/>
      <c r="T532" s="447"/>
      <c r="U532" s="447"/>
      <c r="V532" s="447"/>
    </row>
    <row r="533" spans="15:22" ht="11.25">
      <c r="O533" s="447"/>
      <c r="P533" s="447"/>
      <c r="Q533" s="447"/>
      <c r="S533" s="450"/>
      <c r="T533" s="447"/>
      <c r="U533" s="447"/>
      <c r="V533" s="447"/>
    </row>
    <row r="534" spans="15:22" ht="11.25">
      <c r="O534" s="447"/>
      <c r="P534" s="447"/>
      <c r="Q534" s="447"/>
      <c r="S534" s="450"/>
      <c r="T534" s="447"/>
      <c r="U534" s="447"/>
      <c r="V534" s="447"/>
    </row>
    <row r="535" spans="15:22" ht="11.25">
      <c r="O535" s="447"/>
      <c r="P535" s="447"/>
      <c r="Q535" s="447"/>
      <c r="S535" s="450"/>
      <c r="T535" s="447"/>
      <c r="U535" s="447"/>
      <c r="V535" s="447"/>
    </row>
    <row r="536" spans="15:22" ht="11.25">
      <c r="O536" s="447"/>
      <c r="P536" s="447"/>
      <c r="Q536" s="447"/>
      <c r="S536" s="450"/>
      <c r="T536" s="447"/>
      <c r="U536" s="447"/>
      <c r="V536" s="447"/>
    </row>
    <row r="537" spans="15:22" ht="11.25">
      <c r="O537" s="447"/>
      <c r="P537" s="447"/>
      <c r="Q537" s="447"/>
      <c r="S537" s="450"/>
      <c r="T537" s="447"/>
      <c r="U537" s="447"/>
      <c r="V537" s="447"/>
    </row>
    <row r="538" spans="15:22" ht="11.25">
      <c r="O538" s="447"/>
      <c r="P538" s="447"/>
      <c r="Q538" s="447"/>
      <c r="S538" s="450"/>
      <c r="T538" s="447"/>
      <c r="U538" s="447"/>
      <c r="V538" s="447"/>
    </row>
    <row r="539" spans="15:22" ht="11.25">
      <c r="O539" s="447"/>
      <c r="P539" s="447"/>
      <c r="Q539" s="447"/>
      <c r="S539" s="450"/>
      <c r="T539" s="447"/>
      <c r="U539" s="447"/>
      <c r="V539" s="447"/>
    </row>
    <row r="540" spans="15:22" ht="11.25">
      <c r="O540" s="447"/>
      <c r="P540" s="447"/>
      <c r="Q540" s="447"/>
      <c r="S540" s="450"/>
      <c r="T540" s="447"/>
      <c r="U540" s="447"/>
      <c r="V540" s="447"/>
    </row>
    <row r="541" spans="15:22" ht="11.25">
      <c r="O541" s="447"/>
      <c r="P541" s="447"/>
      <c r="Q541" s="447"/>
      <c r="S541" s="450"/>
      <c r="T541" s="447"/>
      <c r="U541" s="447"/>
      <c r="V541" s="447"/>
    </row>
    <row r="542" spans="15:22" ht="11.25">
      <c r="O542" s="447"/>
      <c r="P542" s="447"/>
      <c r="Q542" s="447"/>
      <c r="S542" s="450"/>
      <c r="T542" s="447"/>
      <c r="U542" s="447"/>
      <c r="V542" s="447"/>
    </row>
    <row r="543" spans="15:22" ht="11.25">
      <c r="O543" s="447"/>
      <c r="P543" s="447"/>
      <c r="Q543" s="447"/>
      <c r="S543" s="450"/>
      <c r="T543" s="447"/>
      <c r="U543" s="447"/>
      <c r="V543" s="447"/>
    </row>
    <row r="544" spans="15:22" ht="11.25">
      <c r="O544" s="447"/>
      <c r="P544" s="447"/>
      <c r="Q544" s="447"/>
      <c r="S544" s="450"/>
      <c r="T544" s="447"/>
      <c r="U544" s="447"/>
      <c r="V544" s="447"/>
    </row>
    <row r="545" spans="15:22" ht="11.25">
      <c r="O545" s="447"/>
      <c r="P545" s="447"/>
      <c r="Q545" s="447"/>
      <c r="S545" s="450"/>
      <c r="T545" s="447"/>
      <c r="U545" s="447"/>
      <c r="V545" s="447"/>
    </row>
    <row r="546" spans="15:22" ht="11.25">
      <c r="O546" s="447"/>
      <c r="P546" s="447"/>
      <c r="Q546" s="447"/>
      <c r="S546" s="450"/>
      <c r="T546" s="447"/>
      <c r="U546" s="447"/>
      <c r="V546" s="447"/>
    </row>
    <row r="547" spans="15:22" ht="11.25">
      <c r="O547" s="447"/>
      <c r="P547" s="447"/>
      <c r="Q547" s="447"/>
      <c r="S547" s="450"/>
      <c r="T547" s="447"/>
      <c r="U547" s="447"/>
      <c r="V547" s="447"/>
    </row>
    <row r="548" spans="15:22" ht="11.25">
      <c r="O548" s="447"/>
      <c r="P548" s="447"/>
      <c r="Q548" s="447"/>
      <c r="S548" s="450"/>
      <c r="T548" s="447"/>
      <c r="U548" s="447"/>
      <c r="V548" s="447"/>
    </row>
    <row r="549" spans="15:22" ht="11.25">
      <c r="O549" s="447"/>
      <c r="P549" s="447"/>
      <c r="Q549" s="447"/>
      <c r="S549" s="450"/>
      <c r="T549" s="447"/>
      <c r="U549" s="447"/>
      <c r="V549" s="447"/>
    </row>
    <row r="550" spans="15:22" ht="11.25">
      <c r="O550" s="447"/>
      <c r="P550" s="447"/>
      <c r="Q550" s="447"/>
      <c r="S550" s="450"/>
      <c r="T550" s="447"/>
      <c r="U550" s="447"/>
      <c r="V550" s="447"/>
    </row>
    <row r="551" spans="15:22" ht="11.25">
      <c r="O551" s="447"/>
      <c r="P551" s="447"/>
      <c r="Q551" s="447"/>
      <c r="S551" s="450"/>
      <c r="T551" s="447"/>
      <c r="U551" s="447"/>
      <c r="V551" s="447"/>
    </row>
    <row r="552" spans="15:22" ht="11.25">
      <c r="O552" s="447"/>
      <c r="P552" s="447"/>
      <c r="Q552" s="447"/>
      <c r="S552" s="450"/>
      <c r="T552" s="447"/>
      <c r="U552" s="447"/>
      <c r="V552" s="447"/>
    </row>
    <row r="553" spans="15:22" ht="11.25">
      <c r="O553" s="447"/>
      <c r="P553" s="447"/>
      <c r="Q553" s="447"/>
      <c r="S553" s="450"/>
      <c r="T553" s="447"/>
      <c r="U553" s="447"/>
      <c r="V553" s="447"/>
    </row>
    <row r="554" spans="15:22" ht="11.25">
      <c r="O554" s="447"/>
      <c r="P554" s="447"/>
      <c r="Q554" s="447"/>
      <c r="S554" s="450"/>
      <c r="T554" s="447"/>
      <c r="U554" s="447"/>
      <c r="V554" s="447"/>
    </row>
    <row r="555" spans="15:22" ht="11.25">
      <c r="O555" s="447"/>
      <c r="P555" s="447"/>
      <c r="Q555" s="447"/>
      <c r="S555" s="450"/>
      <c r="T555" s="447"/>
      <c r="U555" s="447"/>
      <c r="V555" s="447"/>
    </row>
    <row r="556" spans="15:22" ht="11.25">
      <c r="O556" s="447"/>
      <c r="P556" s="447"/>
      <c r="Q556" s="447"/>
      <c r="S556" s="450"/>
      <c r="T556" s="447"/>
      <c r="U556" s="447"/>
      <c r="V556" s="447"/>
    </row>
    <row r="557" spans="15:22" ht="11.25">
      <c r="O557" s="447"/>
      <c r="P557" s="447"/>
      <c r="Q557" s="447"/>
      <c r="S557" s="450"/>
      <c r="T557" s="447"/>
      <c r="U557" s="447"/>
      <c r="V557" s="447"/>
    </row>
    <row r="558" spans="15:22" ht="11.25">
      <c r="O558" s="447"/>
      <c r="P558" s="447"/>
      <c r="Q558" s="447"/>
      <c r="S558" s="450"/>
      <c r="T558" s="447"/>
      <c r="U558" s="447"/>
      <c r="V558" s="447"/>
    </row>
    <row r="559" spans="15:22" ht="11.25">
      <c r="O559" s="447"/>
      <c r="P559" s="447"/>
      <c r="Q559" s="447"/>
      <c r="S559" s="450"/>
      <c r="T559" s="447"/>
      <c r="U559" s="447"/>
      <c r="V559" s="447"/>
    </row>
    <row r="560" spans="15:22" ht="11.25">
      <c r="O560" s="447"/>
      <c r="P560" s="447"/>
      <c r="Q560" s="447"/>
      <c r="S560" s="450"/>
      <c r="T560" s="447"/>
      <c r="U560" s="447"/>
      <c r="V560" s="447"/>
    </row>
    <row r="561" spans="15:22" ht="11.25">
      <c r="O561" s="447"/>
      <c r="P561" s="447"/>
      <c r="Q561" s="447"/>
      <c r="S561" s="450"/>
      <c r="T561" s="447"/>
      <c r="U561" s="447"/>
      <c r="V561" s="447"/>
    </row>
    <row r="562" spans="15:22" ht="11.25">
      <c r="O562" s="447"/>
      <c r="P562" s="447"/>
      <c r="Q562" s="447"/>
      <c r="S562" s="450"/>
      <c r="T562" s="447"/>
      <c r="U562" s="447"/>
      <c r="V562" s="447"/>
    </row>
    <row r="563" spans="15:22" ht="11.25">
      <c r="O563" s="447"/>
      <c r="P563" s="447"/>
      <c r="Q563" s="447"/>
      <c r="S563" s="450"/>
      <c r="T563" s="447"/>
      <c r="U563" s="447"/>
      <c r="V563" s="447"/>
    </row>
    <row r="564" spans="15:22" ht="11.25">
      <c r="O564" s="447"/>
      <c r="P564" s="447"/>
      <c r="Q564" s="447"/>
      <c r="S564" s="450"/>
      <c r="T564" s="447"/>
      <c r="U564" s="447"/>
      <c r="V564" s="447"/>
    </row>
    <row r="565" spans="15:22" ht="11.25">
      <c r="O565" s="447"/>
      <c r="P565" s="447"/>
      <c r="Q565" s="447"/>
      <c r="S565" s="450"/>
      <c r="T565" s="447"/>
      <c r="U565" s="447"/>
      <c r="V565" s="447"/>
    </row>
    <row r="566" spans="15:22" ht="11.25">
      <c r="O566" s="447"/>
      <c r="P566" s="447"/>
      <c r="Q566" s="447"/>
      <c r="S566" s="450"/>
      <c r="T566" s="447"/>
      <c r="U566" s="447"/>
      <c r="V566" s="447"/>
    </row>
    <row r="567" spans="15:22" ht="11.25">
      <c r="O567" s="447"/>
      <c r="P567" s="447"/>
      <c r="Q567" s="447"/>
      <c r="S567" s="450"/>
      <c r="T567" s="447"/>
      <c r="U567" s="447"/>
      <c r="V567" s="447"/>
    </row>
    <row r="568" spans="15:22" ht="11.25">
      <c r="O568" s="447"/>
      <c r="P568" s="447"/>
      <c r="Q568" s="447"/>
      <c r="S568" s="450"/>
      <c r="T568" s="447"/>
      <c r="U568" s="447"/>
      <c r="V568" s="447"/>
    </row>
    <row r="569" spans="15:22" ht="11.25">
      <c r="O569" s="447"/>
      <c r="P569" s="447"/>
      <c r="Q569" s="447"/>
      <c r="S569" s="450"/>
      <c r="T569" s="447"/>
      <c r="U569" s="447"/>
      <c r="V569" s="447"/>
    </row>
    <row r="570" spans="15:22" ht="11.25">
      <c r="O570" s="447"/>
      <c r="P570" s="447"/>
      <c r="Q570" s="447"/>
      <c r="S570" s="450"/>
      <c r="T570" s="447"/>
      <c r="U570" s="447"/>
      <c r="V570" s="447"/>
    </row>
    <row r="571" spans="15:22" ht="11.25">
      <c r="O571" s="447"/>
      <c r="P571" s="447"/>
      <c r="Q571" s="447"/>
      <c r="S571" s="450"/>
      <c r="T571" s="447"/>
      <c r="U571" s="447"/>
      <c r="V571" s="447"/>
    </row>
    <row r="572" spans="15:22" ht="11.25">
      <c r="O572" s="447"/>
      <c r="P572" s="447"/>
      <c r="Q572" s="447"/>
      <c r="S572" s="450"/>
      <c r="T572" s="447"/>
      <c r="U572" s="447"/>
      <c r="V572" s="447"/>
    </row>
    <row r="573" spans="15:22" ht="11.25">
      <c r="O573" s="447"/>
      <c r="P573" s="447"/>
      <c r="Q573" s="447"/>
      <c r="S573" s="450"/>
      <c r="T573" s="447"/>
      <c r="U573" s="447"/>
      <c r="V573" s="447"/>
    </row>
    <row r="574" spans="15:22" ht="11.25">
      <c r="O574" s="447"/>
      <c r="P574" s="447"/>
      <c r="Q574" s="447"/>
      <c r="S574" s="450"/>
      <c r="T574" s="447"/>
      <c r="U574" s="447"/>
      <c r="V574" s="447"/>
    </row>
    <row r="575" spans="15:22" ht="11.25">
      <c r="O575" s="447"/>
      <c r="P575" s="447"/>
      <c r="Q575" s="447"/>
      <c r="S575" s="450"/>
      <c r="T575" s="447"/>
      <c r="U575" s="447"/>
      <c r="V575" s="447"/>
    </row>
    <row r="576" spans="15:22" ht="11.25">
      <c r="O576" s="447"/>
      <c r="P576" s="447"/>
      <c r="Q576" s="447"/>
      <c r="S576" s="450"/>
      <c r="T576" s="447"/>
      <c r="U576" s="447"/>
      <c r="V576" s="447"/>
    </row>
    <row r="577" spans="15:22" ht="11.25">
      <c r="O577" s="447"/>
      <c r="P577" s="447"/>
      <c r="Q577" s="447"/>
      <c r="S577" s="450"/>
      <c r="T577" s="447"/>
      <c r="U577" s="447"/>
      <c r="V577" s="447"/>
    </row>
    <row r="578" spans="15:22" ht="11.25">
      <c r="O578" s="447"/>
      <c r="P578" s="447"/>
      <c r="Q578" s="447"/>
      <c r="S578" s="450"/>
      <c r="T578" s="447"/>
      <c r="U578" s="447"/>
      <c r="V578" s="447"/>
    </row>
    <row r="579" spans="15:22" ht="11.25">
      <c r="O579" s="447"/>
      <c r="P579" s="447"/>
      <c r="Q579" s="447"/>
      <c r="S579" s="450"/>
      <c r="T579" s="447"/>
      <c r="U579" s="447"/>
      <c r="V579" s="447"/>
    </row>
    <row r="580" spans="15:22" ht="11.25">
      <c r="O580" s="447"/>
      <c r="P580" s="447"/>
      <c r="Q580" s="447"/>
      <c r="S580" s="450"/>
      <c r="T580" s="447"/>
      <c r="U580" s="447"/>
      <c r="V580" s="447"/>
    </row>
    <row r="581" spans="15:22" ht="11.25">
      <c r="O581" s="447"/>
      <c r="P581" s="447"/>
      <c r="Q581" s="447"/>
      <c r="S581" s="450"/>
      <c r="T581" s="447"/>
      <c r="U581" s="447"/>
      <c r="V581" s="447"/>
    </row>
    <row r="582" spans="15:22" ht="11.25">
      <c r="O582" s="447"/>
      <c r="P582" s="447"/>
      <c r="Q582" s="447"/>
      <c r="S582" s="450"/>
      <c r="T582" s="447"/>
      <c r="U582" s="447"/>
      <c r="V582" s="447"/>
    </row>
    <row r="583" spans="15:22" ht="11.25">
      <c r="O583" s="447"/>
      <c r="P583" s="447"/>
      <c r="Q583" s="447"/>
      <c r="S583" s="450"/>
      <c r="T583" s="447"/>
      <c r="U583" s="447"/>
      <c r="V583" s="447"/>
    </row>
    <row r="584" spans="15:22" ht="11.25">
      <c r="O584" s="447"/>
      <c r="P584" s="447"/>
      <c r="Q584" s="447"/>
      <c r="S584" s="450"/>
      <c r="T584" s="447"/>
      <c r="U584" s="447"/>
      <c r="V584" s="447"/>
    </row>
    <row r="585" spans="15:22" ht="11.25">
      <c r="O585" s="447"/>
      <c r="P585" s="447"/>
      <c r="Q585" s="447"/>
      <c r="S585" s="450"/>
      <c r="T585" s="447"/>
      <c r="U585" s="447"/>
      <c r="V585" s="447"/>
    </row>
    <row r="586" spans="15:22" ht="11.25">
      <c r="O586" s="447"/>
      <c r="P586" s="447"/>
      <c r="Q586" s="447"/>
      <c r="S586" s="450"/>
      <c r="T586" s="447"/>
      <c r="U586" s="447"/>
      <c r="V586" s="447"/>
    </row>
    <row r="587" spans="15:22" ht="11.25">
      <c r="O587" s="447"/>
      <c r="P587" s="447"/>
      <c r="Q587" s="447"/>
      <c r="S587" s="450"/>
      <c r="T587" s="447"/>
      <c r="U587" s="447"/>
      <c r="V587" s="447"/>
    </row>
    <row r="588" spans="15:22" ht="11.25">
      <c r="O588" s="447"/>
      <c r="P588" s="447"/>
      <c r="Q588" s="447"/>
      <c r="S588" s="450"/>
      <c r="T588" s="447"/>
      <c r="U588" s="447"/>
      <c r="V588" s="447"/>
    </row>
    <row r="589" spans="15:22" ht="11.25">
      <c r="O589" s="447"/>
      <c r="P589" s="447"/>
      <c r="Q589" s="447"/>
      <c r="S589" s="450"/>
      <c r="T589" s="447"/>
      <c r="U589" s="447"/>
      <c r="V589" s="447"/>
    </row>
    <row r="590" spans="15:22" ht="11.25">
      <c r="O590" s="447"/>
      <c r="P590" s="447"/>
      <c r="Q590" s="447"/>
      <c r="S590" s="450"/>
      <c r="T590" s="447"/>
      <c r="U590" s="447"/>
      <c r="V590" s="447"/>
    </row>
    <row r="591" spans="15:22" ht="11.25">
      <c r="O591" s="447"/>
      <c r="P591" s="447"/>
      <c r="Q591" s="447"/>
      <c r="S591" s="450"/>
      <c r="T591" s="447"/>
      <c r="U591" s="447"/>
      <c r="V591" s="447"/>
    </row>
    <row r="592" spans="15:22" ht="11.25">
      <c r="O592" s="447"/>
      <c r="P592" s="447"/>
      <c r="Q592" s="447"/>
      <c r="S592" s="450"/>
      <c r="T592" s="447"/>
      <c r="U592" s="447"/>
      <c r="V592" s="447"/>
    </row>
    <row r="593" spans="15:22" ht="11.25">
      <c r="O593" s="447"/>
      <c r="P593" s="447"/>
      <c r="Q593" s="447"/>
      <c r="S593" s="450"/>
      <c r="T593" s="447"/>
      <c r="U593" s="447"/>
      <c r="V593" s="447"/>
    </row>
    <row r="594" spans="15:22" ht="11.25">
      <c r="O594" s="447"/>
      <c r="P594" s="447"/>
      <c r="Q594" s="447"/>
      <c r="S594" s="450"/>
      <c r="T594" s="447"/>
      <c r="U594" s="447"/>
      <c r="V594" s="447"/>
    </row>
    <row r="595" spans="15:22" ht="11.25">
      <c r="O595" s="447"/>
      <c r="P595" s="447"/>
      <c r="Q595" s="447"/>
      <c r="S595" s="450"/>
      <c r="T595" s="447"/>
      <c r="U595" s="447"/>
      <c r="V595" s="447"/>
    </row>
    <row r="596" spans="15:22" ht="11.25">
      <c r="O596" s="447"/>
      <c r="P596" s="447"/>
      <c r="Q596" s="447"/>
      <c r="S596" s="450"/>
      <c r="T596" s="447"/>
      <c r="U596" s="447"/>
      <c r="V596" s="447"/>
    </row>
    <row r="597" spans="15:22" ht="11.25">
      <c r="O597" s="447"/>
      <c r="P597" s="447"/>
      <c r="Q597" s="447"/>
      <c r="S597" s="450"/>
      <c r="T597" s="447"/>
      <c r="U597" s="447"/>
      <c r="V597" s="447"/>
    </row>
    <row r="598" spans="15:22" ht="11.25">
      <c r="O598" s="447"/>
      <c r="P598" s="447"/>
      <c r="Q598" s="447"/>
      <c r="S598" s="450"/>
      <c r="T598" s="447"/>
      <c r="U598" s="447"/>
      <c r="V598" s="447"/>
    </row>
    <row r="599" spans="15:22" ht="11.25">
      <c r="O599" s="447"/>
      <c r="P599" s="447"/>
      <c r="Q599" s="447"/>
      <c r="S599" s="450"/>
      <c r="T599" s="447"/>
      <c r="U599" s="447"/>
      <c r="V599" s="447"/>
    </row>
    <row r="600" spans="15:22" ht="11.25">
      <c r="O600" s="447"/>
      <c r="P600" s="447"/>
      <c r="Q600" s="447"/>
      <c r="S600" s="450"/>
      <c r="T600" s="447"/>
      <c r="U600" s="447"/>
      <c r="V600" s="447"/>
    </row>
    <row r="601" spans="15:22" ht="11.25">
      <c r="O601" s="447"/>
      <c r="P601" s="447"/>
      <c r="Q601" s="447"/>
      <c r="S601" s="450"/>
      <c r="T601" s="447"/>
      <c r="U601" s="447"/>
      <c r="V601" s="447"/>
    </row>
    <row r="602" spans="15:22" ht="11.25">
      <c r="O602" s="447"/>
      <c r="P602" s="447"/>
      <c r="Q602" s="447"/>
      <c r="S602" s="450"/>
      <c r="T602" s="447"/>
      <c r="U602" s="447"/>
      <c r="V602" s="447"/>
    </row>
    <row r="603" spans="15:22" ht="11.25">
      <c r="O603" s="447"/>
      <c r="P603" s="447"/>
      <c r="Q603" s="447"/>
      <c r="S603" s="450"/>
      <c r="T603" s="447"/>
      <c r="U603" s="447"/>
      <c r="V603" s="447"/>
    </row>
    <row r="604" spans="15:22" ht="11.25">
      <c r="O604" s="447"/>
      <c r="P604" s="447"/>
      <c r="Q604" s="447"/>
      <c r="S604" s="450"/>
      <c r="T604" s="447"/>
      <c r="U604" s="447"/>
      <c r="V604" s="447"/>
    </row>
    <row r="605" spans="15:22" ht="11.25">
      <c r="O605" s="447"/>
      <c r="P605" s="447"/>
      <c r="Q605" s="447"/>
      <c r="S605" s="450"/>
      <c r="T605" s="447"/>
      <c r="U605" s="447"/>
      <c r="V605" s="447"/>
    </row>
    <row r="606" spans="15:22" ht="11.25">
      <c r="O606" s="447"/>
      <c r="P606" s="447"/>
      <c r="Q606" s="447"/>
      <c r="S606" s="450"/>
      <c r="T606" s="447"/>
      <c r="U606" s="447"/>
      <c r="V606" s="447"/>
    </row>
    <row r="607" spans="15:22" ht="11.25">
      <c r="O607" s="447"/>
      <c r="P607" s="447"/>
      <c r="Q607" s="447"/>
      <c r="S607" s="450"/>
      <c r="T607" s="447"/>
      <c r="U607" s="447"/>
      <c r="V607" s="447"/>
    </row>
    <row r="608" spans="15:22" ht="11.25">
      <c r="O608" s="447"/>
      <c r="P608" s="447"/>
      <c r="Q608" s="447"/>
      <c r="S608" s="450"/>
      <c r="T608" s="447"/>
      <c r="U608" s="447"/>
      <c r="V608" s="447"/>
    </row>
    <row r="609" spans="15:22" ht="11.25">
      <c r="O609" s="447"/>
      <c r="P609" s="447"/>
      <c r="Q609" s="447"/>
      <c r="S609" s="450"/>
      <c r="T609" s="447"/>
      <c r="U609" s="447"/>
      <c r="V609" s="447"/>
    </row>
    <row r="610" spans="15:22" ht="11.25">
      <c r="O610" s="447"/>
      <c r="P610" s="447"/>
      <c r="Q610" s="447"/>
      <c r="S610" s="450"/>
      <c r="T610" s="447"/>
      <c r="U610" s="447"/>
      <c r="V610" s="447"/>
    </row>
    <row r="611" spans="15:22" ht="11.25">
      <c r="O611" s="447"/>
      <c r="P611" s="447"/>
      <c r="Q611" s="447"/>
      <c r="S611" s="450"/>
      <c r="T611" s="447"/>
      <c r="U611" s="447"/>
      <c r="V611" s="447"/>
    </row>
    <row r="612" spans="15:22" ht="11.25">
      <c r="O612" s="447"/>
      <c r="P612" s="447"/>
      <c r="Q612" s="447"/>
      <c r="S612" s="450"/>
      <c r="T612" s="447"/>
      <c r="U612" s="447"/>
      <c r="V612" s="447"/>
    </row>
    <row r="613" spans="15:22" ht="11.25">
      <c r="O613" s="447"/>
      <c r="P613" s="447"/>
      <c r="Q613" s="447"/>
      <c r="S613" s="450"/>
      <c r="T613" s="447"/>
      <c r="U613" s="447"/>
      <c r="V613" s="447"/>
    </row>
    <row r="614" spans="15:22" ht="11.25">
      <c r="O614" s="447"/>
      <c r="P614" s="447"/>
      <c r="Q614" s="447"/>
      <c r="S614" s="450"/>
      <c r="T614" s="447"/>
      <c r="U614" s="447"/>
      <c r="V614" s="447"/>
    </row>
    <row r="615" spans="15:22" ht="11.25">
      <c r="O615" s="447"/>
      <c r="P615" s="447"/>
      <c r="Q615" s="447"/>
      <c r="S615" s="450"/>
      <c r="T615" s="447"/>
      <c r="U615" s="447"/>
      <c r="V615" s="447"/>
    </row>
    <row r="616" spans="15:22" ht="11.25">
      <c r="O616" s="447"/>
      <c r="P616" s="447"/>
      <c r="Q616" s="447"/>
      <c r="S616" s="450"/>
      <c r="T616" s="447"/>
      <c r="U616" s="447"/>
      <c r="V616" s="447"/>
    </row>
    <row r="617" spans="15:22" ht="11.25">
      <c r="O617" s="447"/>
      <c r="P617" s="447"/>
      <c r="Q617" s="447"/>
      <c r="S617" s="450"/>
      <c r="T617" s="447"/>
      <c r="U617" s="447"/>
      <c r="V617" s="447"/>
    </row>
    <row r="618" spans="15:22" ht="11.25">
      <c r="O618" s="447"/>
      <c r="P618" s="447"/>
      <c r="Q618" s="447"/>
      <c r="S618" s="450"/>
      <c r="T618" s="447"/>
      <c r="U618" s="447"/>
      <c r="V618" s="447"/>
    </row>
    <row r="619" spans="15:22" ht="11.25">
      <c r="O619" s="447"/>
      <c r="P619" s="447"/>
      <c r="Q619" s="447"/>
      <c r="S619" s="450"/>
      <c r="T619" s="447"/>
      <c r="U619" s="447"/>
      <c r="V619" s="447"/>
    </row>
    <row r="620" spans="15:22" ht="11.25">
      <c r="O620" s="447"/>
      <c r="P620" s="447"/>
      <c r="Q620" s="447"/>
      <c r="S620" s="450"/>
      <c r="T620" s="447"/>
      <c r="U620" s="447"/>
      <c r="V620" s="447"/>
    </row>
    <row r="621" spans="15:22" ht="11.25">
      <c r="O621" s="447"/>
      <c r="P621" s="447"/>
      <c r="Q621" s="447"/>
      <c r="S621" s="450"/>
      <c r="T621" s="447"/>
      <c r="U621" s="447"/>
      <c r="V621" s="447"/>
    </row>
    <row r="622" spans="15:22" ht="11.25">
      <c r="O622" s="447"/>
      <c r="P622" s="447"/>
      <c r="Q622" s="447"/>
      <c r="S622" s="450"/>
      <c r="T622" s="447"/>
      <c r="U622" s="447"/>
      <c r="V622" s="447"/>
    </row>
    <row r="623" spans="15:22" ht="11.25">
      <c r="O623" s="447"/>
      <c r="P623" s="447"/>
      <c r="Q623" s="447"/>
      <c r="S623" s="450"/>
      <c r="T623" s="447"/>
      <c r="U623" s="447"/>
      <c r="V623" s="447"/>
    </row>
    <row r="624" spans="15:22" ht="11.25">
      <c r="O624" s="447"/>
      <c r="P624" s="447"/>
      <c r="Q624" s="447"/>
      <c r="S624" s="450"/>
      <c r="T624" s="447"/>
      <c r="U624" s="447"/>
      <c r="V624" s="447"/>
    </row>
    <row r="625" spans="15:22" ht="11.25">
      <c r="O625" s="447"/>
      <c r="P625" s="447"/>
      <c r="Q625" s="447"/>
      <c r="S625" s="450"/>
      <c r="T625" s="447"/>
      <c r="U625" s="447"/>
      <c r="V625" s="447"/>
    </row>
    <row r="626" spans="15:22" ht="11.25">
      <c r="O626" s="447"/>
      <c r="P626" s="447"/>
      <c r="Q626" s="447"/>
      <c r="S626" s="450"/>
      <c r="T626" s="447"/>
      <c r="U626" s="447"/>
      <c r="V626" s="447"/>
    </row>
    <row r="627" spans="15:22" ht="11.25">
      <c r="O627" s="447"/>
      <c r="P627" s="447"/>
      <c r="Q627" s="447"/>
      <c r="S627" s="450"/>
      <c r="T627" s="447"/>
      <c r="U627" s="447"/>
      <c r="V627" s="447"/>
    </row>
    <row r="628" spans="15:22" ht="11.25">
      <c r="O628" s="447"/>
      <c r="P628" s="447"/>
      <c r="Q628" s="447"/>
      <c r="S628" s="450"/>
      <c r="T628" s="447"/>
      <c r="U628" s="447"/>
      <c r="V628" s="447"/>
    </row>
    <row r="629" spans="15:22" ht="11.25">
      <c r="O629" s="447"/>
      <c r="P629" s="447"/>
      <c r="Q629" s="447"/>
      <c r="S629" s="450"/>
      <c r="T629" s="447"/>
      <c r="U629" s="447"/>
      <c r="V629" s="447"/>
    </row>
    <row r="630" spans="15:22" ht="11.25">
      <c r="O630" s="447"/>
      <c r="P630" s="447"/>
      <c r="Q630" s="447"/>
      <c r="S630" s="450"/>
      <c r="T630" s="447"/>
      <c r="U630" s="447"/>
      <c r="V630" s="447"/>
    </row>
    <row r="631" spans="15:22" ht="11.25">
      <c r="O631" s="447"/>
      <c r="P631" s="447"/>
      <c r="Q631" s="447"/>
      <c r="S631" s="450"/>
      <c r="T631" s="447"/>
      <c r="U631" s="447"/>
      <c r="V631" s="447"/>
    </row>
    <row r="632" spans="15:22" ht="11.25">
      <c r="O632" s="447"/>
      <c r="P632" s="447"/>
      <c r="Q632" s="447"/>
      <c r="S632" s="450"/>
      <c r="T632" s="447"/>
      <c r="U632" s="447"/>
      <c r="V632" s="447"/>
    </row>
    <row r="633" spans="15:22" ht="11.25">
      <c r="O633" s="447"/>
      <c r="P633" s="447"/>
      <c r="Q633" s="447"/>
      <c r="S633" s="450"/>
      <c r="T633" s="447"/>
      <c r="U633" s="447"/>
      <c r="V633" s="447"/>
    </row>
    <row r="634" spans="15:22" ht="11.25">
      <c r="O634" s="447"/>
      <c r="P634" s="447"/>
      <c r="Q634" s="447"/>
      <c r="S634" s="450"/>
      <c r="T634" s="447"/>
      <c r="U634" s="447"/>
      <c r="V634" s="447"/>
    </row>
    <row r="635" spans="15:22" ht="11.25">
      <c r="O635" s="447"/>
      <c r="P635" s="447"/>
      <c r="Q635" s="447"/>
      <c r="S635" s="450"/>
      <c r="T635" s="447"/>
      <c r="U635" s="447"/>
      <c r="V635" s="447"/>
    </row>
    <row r="636" spans="15:22" ht="11.25">
      <c r="O636" s="447"/>
      <c r="P636" s="447"/>
      <c r="Q636" s="447"/>
      <c r="S636" s="450"/>
      <c r="T636" s="447"/>
      <c r="U636" s="447"/>
      <c r="V636" s="447"/>
    </row>
    <row r="637" spans="15:22" ht="11.25">
      <c r="O637" s="447"/>
      <c r="P637" s="447"/>
      <c r="Q637" s="447"/>
      <c r="S637" s="450"/>
      <c r="T637" s="447"/>
      <c r="U637" s="447"/>
      <c r="V637" s="447"/>
    </row>
    <row r="638" spans="15:22" ht="11.25">
      <c r="O638" s="447"/>
      <c r="P638" s="447"/>
      <c r="Q638" s="447"/>
      <c r="S638" s="450"/>
      <c r="T638" s="447"/>
      <c r="U638" s="447"/>
      <c r="V638" s="447"/>
    </row>
    <row r="639" spans="15:22" ht="11.25">
      <c r="O639" s="447"/>
      <c r="P639" s="447"/>
      <c r="Q639" s="447"/>
      <c r="S639" s="450"/>
      <c r="T639" s="447"/>
      <c r="U639" s="447"/>
      <c r="V639" s="447"/>
    </row>
    <row r="640" spans="15:22" ht="11.25">
      <c r="O640" s="447"/>
      <c r="P640" s="447"/>
      <c r="Q640" s="447"/>
      <c r="S640" s="450"/>
      <c r="T640" s="447"/>
      <c r="U640" s="447"/>
      <c r="V640" s="447"/>
    </row>
    <row r="641" spans="15:22" ht="11.25">
      <c r="O641" s="447"/>
      <c r="P641" s="447"/>
      <c r="Q641" s="447"/>
      <c r="S641" s="450"/>
      <c r="T641" s="447"/>
      <c r="U641" s="447"/>
      <c r="V641" s="447"/>
    </row>
    <row r="642" spans="15:22" ht="11.25">
      <c r="O642" s="447"/>
      <c r="P642" s="447"/>
      <c r="Q642" s="447"/>
      <c r="S642" s="450"/>
      <c r="T642" s="447"/>
      <c r="U642" s="447"/>
      <c r="V642" s="447"/>
    </row>
    <row r="643" spans="15:22" ht="11.25">
      <c r="O643" s="447"/>
      <c r="P643" s="447"/>
      <c r="Q643" s="447"/>
      <c r="S643" s="450"/>
      <c r="T643" s="447"/>
      <c r="U643" s="447"/>
      <c r="V643" s="447"/>
    </row>
    <row r="644" spans="15:22" ht="11.25">
      <c r="O644" s="447"/>
      <c r="P644" s="447"/>
      <c r="Q644" s="447"/>
      <c r="S644" s="450"/>
      <c r="T644" s="447"/>
      <c r="U644" s="447"/>
      <c r="V644" s="447"/>
    </row>
    <row r="645" spans="15:22" ht="11.25">
      <c r="O645" s="447"/>
      <c r="P645" s="447"/>
      <c r="Q645" s="447"/>
      <c r="S645" s="450"/>
      <c r="T645" s="447"/>
      <c r="U645" s="447"/>
      <c r="V645" s="447"/>
    </row>
    <row r="646" spans="15:22" ht="11.25">
      <c r="O646" s="447"/>
      <c r="P646" s="447"/>
      <c r="Q646" s="447"/>
      <c r="S646" s="450"/>
      <c r="T646" s="447"/>
      <c r="U646" s="447"/>
      <c r="V646" s="447"/>
    </row>
    <row r="647" spans="15:22" ht="11.25">
      <c r="O647" s="447"/>
      <c r="P647" s="447"/>
      <c r="Q647" s="447"/>
      <c r="S647" s="450"/>
      <c r="T647" s="447"/>
      <c r="U647" s="447"/>
      <c r="V647" s="447"/>
    </row>
    <row r="648" spans="15:22" ht="11.25">
      <c r="O648" s="447"/>
      <c r="P648" s="447"/>
      <c r="Q648" s="447"/>
      <c r="S648" s="450"/>
      <c r="T648" s="447"/>
      <c r="U648" s="447"/>
      <c r="V648" s="447"/>
    </row>
    <row r="649" spans="15:22" ht="11.25">
      <c r="O649" s="447"/>
      <c r="P649" s="447"/>
      <c r="Q649" s="447"/>
      <c r="S649" s="450"/>
      <c r="T649" s="447"/>
      <c r="U649" s="447"/>
      <c r="V649" s="447"/>
    </row>
    <row r="650" spans="15:22" ht="11.25">
      <c r="O650" s="447"/>
      <c r="P650" s="447"/>
      <c r="Q650" s="447"/>
      <c r="S650" s="450"/>
      <c r="T650" s="447"/>
      <c r="U650" s="447"/>
      <c r="V650" s="447"/>
    </row>
    <row r="651" spans="15:22" ht="11.25">
      <c r="O651" s="447"/>
      <c r="P651" s="447"/>
      <c r="Q651" s="447"/>
      <c r="S651" s="450"/>
      <c r="T651" s="447"/>
      <c r="U651" s="447"/>
      <c r="V651" s="447"/>
    </row>
    <row r="652" spans="15:22" ht="11.25">
      <c r="O652" s="447"/>
      <c r="P652" s="447"/>
      <c r="Q652" s="447"/>
      <c r="S652" s="450"/>
      <c r="T652" s="447"/>
      <c r="U652" s="447"/>
      <c r="V652" s="447"/>
    </row>
    <row r="653" spans="15:22" ht="11.25">
      <c r="O653" s="447"/>
      <c r="P653" s="447"/>
      <c r="Q653" s="447"/>
      <c r="S653" s="450"/>
      <c r="T653" s="447"/>
      <c r="U653" s="447"/>
      <c r="V653" s="447"/>
    </row>
    <row r="654" spans="15:22" ht="11.25">
      <c r="O654" s="447"/>
      <c r="P654" s="447"/>
      <c r="Q654" s="447"/>
      <c r="S654" s="450"/>
      <c r="T654" s="447"/>
      <c r="U654" s="447"/>
      <c r="V654" s="447"/>
    </row>
    <row r="655" spans="15:22" ht="11.25">
      <c r="O655" s="447"/>
      <c r="P655" s="447"/>
      <c r="Q655" s="447"/>
      <c r="S655" s="450"/>
      <c r="T655" s="447"/>
      <c r="U655" s="447"/>
      <c r="V655" s="447"/>
    </row>
    <row r="656" spans="15:22" ht="11.25">
      <c r="O656" s="447"/>
      <c r="P656" s="447"/>
      <c r="Q656" s="447"/>
      <c r="S656" s="450"/>
      <c r="T656" s="447"/>
      <c r="U656" s="447"/>
      <c r="V656" s="447"/>
    </row>
    <row r="657" spans="15:22" ht="11.25">
      <c r="O657" s="447"/>
      <c r="P657" s="447"/>
      <c r="Q657" s="447"/>
      <c r="S657" s="450"/>
      <c r="T657" s="447"/>
      <c r="U657" s="447"/>
      <c r="V657" s="447"/>
    </row>
    <row r="658" spans="15:22" ht="11.25">
      <c r="O658" s="447"/>
      <c r="P658" s="447"/>
      <c r="Q658" s="447"/>
      <c r="S658" s="450"/>
      <c r="T658" s="447"/>
      <c r="U658" s="447"/>
      <c r="V658" s="447"/>
    </row>
    <row r="659" spans="15:22" ht="11.25">
      <c r="O659" s="447"/>
      <c r="P659" s="447"/>
      <c r="Q659" s="447"/>
      <c r="S659" s="450"/>
      <c r="T659" s="447"/>
      <c r="U659" s="447"/>
      <c r="V659" s="447"/>
    </row>
    <row r="660" spans="15:22" ht="11.25">
      <c r="O660" s="447"/>
      <c r="P660" s="447"/>
      <c r="Q660" s="447"/>
      <c r="S660" s="450"/>
      <c r="T660" s="447"/>
      <c r="U660" s="447"/>
      <c r="V660" s="447"/>
    </row>
    <row r="661" spans="15:22" ht="11.25">
      <c r="O661" s="447"/>
      <c r="P661" s="447"/>
      <c r="Q661" s="447"/>
      <c r="S661" s="450"/>
      <c r="T661" s="447"/>
      <c r="U661" s="447"/>
      <c r="V661" s="447"/>
    </row>
    <row r="662" spans="15:22" ht="11.25">
      <c r="O662" s="447"/>
      <c r="P662" s="447"/>
      <c r="Q662" s="447"/>
      <c r="S662" s="450"/>
      <c r="T662" s="447"/>
      <c r="U662" s="447"/>
      <c r="V662" s="447"/>
    </row>
    <row r="663" spans="15:22" ht="11.25">
      <c r="O663" s="447"/>
      <c r="P663" s="447"/>
      <c r="Q663" s="447"/>
      <c r="S663" s="450"/>
      <c r="T663" s="447"/>
      <c r="U663" s="447"/>
      <c r="V663" s="447"/>
    </row>
  </sheetData>
  <sheetProtection/>
  <mergeCells count="36"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Q4:Q5"/>
    <mergeCell ref="T4:V4"/>
    <mergeCell ref="A115:A116"/>
    <mergeCell ref="B115:B116"/>
    <mergeCell ref="C115:C116"/>
    <mergeCell ref="D115:D116"/>
    <mergeCell ref="E115:E116"/>
    <mergeCell ref="G4:G5"/>
    <mergeCell ref="H4:H5"/>
    <mergeCell ref="I4:I5"/>
    <mergeCell ref="T115:V115"/>
    <mergeCell ref="F115:F116"/>
    <mergeCell ref="G115:G116"/>
    <mergeCell ref="H115:H116"/>
    <mergeCell ref="I115:I116"/>
    <mergeCell ref="J115:J116"/>
    <mergeCell ref="K115:K116"/>
    <mergeCell ref="R4:R5"/>
    <mergeCell ref="R115:R116"/>
    <mergeCell ref="L115:L116"/>
    <mergeCell ref="M115:M116"/>
    <mergeCell ref="O115:O116"/>
    <mergeCell ref="P115:P116"/>
    <mergeCell ref="Q115:Q116"/>
    <mergeCell ref="M4:M5"/>
    <mergeCell ref="O4:O5"/>
    <mergeCell ref="P4:P5"/>
  </mergeCells>
  <printOptions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6" r:id="rId1"/>
  <rowBreaks count="1" manualBreakCount="1">
    <brk id="112" max="2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Y104"/>
  <sheetViews>
    <sheetView view="pageBreakPreview" zoomScale="80" zoomScaleSheetLayoutView="80" zoomScalePageLayoutView="0" workbookViewId="0" topLeftCell="A25">
      <selection activeCell="Q85" sqref="Q85"/>
    </sheetView>
  </sheetViews>
  <sheetFormatPr defaultColWidth="8.8515625" defaultRowHeight="15"/>
  <cols>
    <col min="1" max="11" width="2.421875" style="66" customWidth="1"/>
    <col min="12" max="12" width="48.8515625" style="66" customWidth="1"/>
    <col min="13" max="13" width="7.7109375" style="66" customWidth="1"/>
    <col min="14" max="14" width="9.8515625" style="66" hidden="1" customWidth="1"/>
    <col min="15" max="15" width="11.421875" style="66" customWidth="1"/>
    <col min="16" max="16" width="12.00390625" style="66" customWidth="1"/>
    <col min="17" max="17" width="11.421875" style="66" customWidth="1"/>
    <col min="18" max="18" width="9.28125" style="557" customWidth="1"/>
    <col min="19" max="19" width="2.00390625" style="66" customWidth="1"/>
    <col min="20" max="20" width="6.57421875" style="66" customWidth="1"/>
    <col min="21" max="21" width="11.8515625" style="66" customWidth="1"/>
    <col min="22" max="22" width="11.7109375" style="66" customWidth="1"/>
    <col min="23" max="16384" width="8.8515625" style="1" customWidth="1"/>
  </cols>
  <sheetData>
    <row r="1" spans="1:18" s="66" customFormat="1" ht="11.25">
      <c r="A1" s="64" t="s">
        <v>330</v>
      </c>
      <c r="B1" s="64"/>
      <c r="C1" s="64"/>
      <c r="D1" s="64"/>
      <c r="E1" s="64"/>
      <c r="F1" s="64" t="str">
        <f>'Címrendes összevont bevételek'!F1</f>
        <v>Mezőberény Város Önkormányzata összevont</v>
      </c>
      <c r="H1" s="64"/>
      <c r="I1" s="64"/>
      <c r="J1" s="64"/>
      <c r="K1" s="64"/>
      <c r="M1" s="64"/>
      <c r="N1" s="64"/>
      <c r="O1" s="64"/>
      <c r="R1" s="557"/>
    </row>
    <row r="2" spans="1:22" s="66" customFormat="1" ht="11.2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2" t="str">
        <f>'Címrendes összevont bevételek'!K2</f>
        <v>2019.</v>
      </c>
      <c r="L2" s="443" t="s">
        <v>764</v>
      </c>
      <c r="N2" s="441"/>
      <c r="O2" s="441"/>
      <c r="P2" s="441"/>
      <c r="Q2" s="441"/>
      <c r="R2" s="558"/>
      <c r="S2" s="441"/>
      <c r="T2" s="441"/>
      <c r="U2" s="441"/>
      <c r="V2" s="444" t="s">
        <v>885</v>
      </c>
    </row>
    <row r="3" spans="1:22" s="66" customFormat="1" ht="11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6"/>
      <c r="P3" s="3"/>
      <c r="Q3" s="3"/>
      <c r="R3" s="559"/>
      <c r="V3" s="53" t="s">
        <v>765</v>
      </c>
    </row>
    <row r="4" spans="1:22" s="66" customFormat="1" ht="10.5" customHeight="1">
      <c r="A4" s="658" t="s">
        <v>1</v>
      </c>
      <c r="B4" s="651" t="s">
        <v>2</v>
      </c>
      <c r="C4" s="651" t="s">
        <v>3</v>
      </c>
      <c r="D4" s="651" t="s">
        <v>4</v>
      </c>
      <c r="E4" s="651" t="s">
        <v>5</v>
      </c>
      <c r="F4" s="651" t="s">
        <v>6</v>
      </c>
      <c r="G4" s="651" t="s">
        <v>7</v>
      </c>
      <c r="H4" s="651" t="s">
        <v>8</v>
      </c>
      <c r="I4" s="651" t="s">
        <v>9</v>
      </c>
      <c r="J4" s="651" t="s">
        <v>10</v>
      </c>
      <c r="K4" s="651" t="s">
        <v>11</v>
      </c>
      <c r="L4" s="653" t="s">
        <v>12</v>
      </c>
      <c r="M4" s="651" t="s">
        <v>13</v>
      </c>
      <c r="N4" s="445"/>
      <c r="O4" s="640" t="str">
        <f>'Címrendes összevont bevételek'!O4:O5</f>
        <v>Eredeti ei.</v>
      </c>
      <c r="P4" s="640" t="str">
        <f>'Címrendes összevont bevételek'!P4:P5</f>
        <v>Módosított ei.</v>
      </c>
      <c r="Q4" s="640" t="str">
        <f>'Címrendes összevont bevételek'!Q4:Q5</f>
        <v>Teljesítés</v>
      </c>
      <c r="R4" s="643" t="str">
        <f>'Címrendes összevont bevételek'!R4:R5</f>
        <v>Teljesítés %-a</v>
      </c>
      <c r="T4" s="721" t="s">
        <v>0</v>
      </c>
      <c r="U4" s="722"/>
      <c r="V4" s="723"/>
    </row>
    <row r="5" spans="1:22" s="66" customFormat="1" ht="49.5" customHeight="1">
      <c r="A5" s="659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4"/>
      <c r="M5" s="652"/>
      <c r="N5" s="446" t="s">
        <v>13</v>
      </c>
      <c r="O5" s="640"/>
      <c r="P5" s="640"/>
      <c r="Q5" s="640"/>
      <c r="R5" s="643"/>
      <c r="T5" s="6" t="s">
        <v>14</v>
      </c>
      <c r="U5" s="6" t="s">
        <v>15</v>
      </c>
      <c r="V5" s="6" t="s">
        <v>16</v>
      </c>
    </row>
    <row r="6" spans="3:15" ht="11.25">
      <c r="C6" s="66" t="s">
        <v>17</v>
      </c>
      <c r="I6" s="66" t="s">
        <v>18</v>
      </c>
      <c r="L6" s="64"/>
      <c r="M6" s="64"/>
      <c r="N6" s="64"/>
      <c r="O6" s="64"/>
    </row>
    <row r="7" spans="4:22" ht="11.25">
      <c r="D7" s="7" t="s">
        <v>19</v>
      </c>
      <c r="E7" s="7"/>
      <c r="F7" s="7"/>
      <c r="G7" s="7"/>
      <c r="H7" s="7"/>
      <c r="I7" s="7"/>
      <c r="J7" s="7" t="s">
        <v>20</v>
      </c>
      <c r="K7" s="7"/>
      <c r="L7" s="8"/>
      <c r="M7" s="8"/>
      <c r="N7" s="8"/>
      <c r="O7" s="8"/>
      <c r="P7" s="8"/>
      <c r="Q7" s="452"/>
      <c r="R7" s="556"/>
      <c r="T7" s="447"/>
      <c r="U7" s="447"/>
      <c r="V7" s="447"/>
    </row>
    <row r="8" spans="4:23" ht="11.25">
      <c r="D8" s="7"/>
      <c r="E8" s="190" t="s">
        <v>19</v>
      </c>
      <c r="F8" s="470"/>
      <c r="G8" s="470"/>
      <c r="H8" s="470"/>
      <c r="I8" s="470"/>
      <c r="J8" s="470"/>
      <c r="K8" s="470" t="s">
        <v>21</v>
      </c>
      <c r="L8" s="471"/>
      <c r="M8" s="21" t="s">
        <v>22</v>
      </c>
      <c r="N8" s="471" t="s">
        <v>22</v>
      </c>
      <c r="O8" s="22">
        <f>IF($N8="","",IF(SUMIF('[1]Címrend'!$Q:$Q,$N8,'[1]Címrend'!S:S)=0,0,SUMIF('[1]Címrend'!$Q:$Q,$N8,'[1]Címrend'!S:S)))</f>
        <v>903951814</v>
      </c>
      <c r="P8" s="22">
        <f>IF($N8="","",IF(SUMIF('[1]Címrend'!$Q:$Q,$N8,'[1]Címrend'!T:T)=0,0,SUMIF('[1]Címrend'!$Q:$Q,$N8,'[1]Címrend'!T:T)))</f>
        <v>975404327</v>
      </c>
      <c r="Q8" s="22">
        <v>869052106</v>
      </c>
      <c r="R8" s="560">
        <f>IF(Q8="","",IF(Q8=0,0,Q8/P8))</f>
        <v>0.8909660147529774</v>
      </c>
      <c r="S8" s="59"/>
      <c r="T8" s="22">
        <v>0</v>
      </c>
      <c r="U8" s="22">
        <f>Q8-V8</f>
        <v>575270453</v>
      </c>
      <c r="V8" s="22">
        <f>85574543+4656059+203551051</f>
        <v>293781653</v>
      </c>
      <c r="W8" s="9"/>
    </row>
    <row r="9" spans="4:23" ht="11.25">
      <c r="D9" s="7"/>
      <c r="E9" s="190" t="s">
        <v>23</v>
      </c>
      <c r="F9" s="470"/>
      <c r="G9" s="470"/>
      <c r="H9" s="470"/>
      <c r="I9" s="470"/>
      <c r="J9" s="470"/>
      <c r="K9" s="470" t="s">
        <v>24</v>
      </c>
      <c r="L9" s="471"/>
      <c r="M9" s="21" t="s">
        <v>25</v>
      </c>
      <c r="N9" s="471" t="s">
        <v>25</v>
      </c>
      <c r="O9" s="22">
        <f>IF($N9="","",IF(SUMIF('[1]Címrend'!$Q:$Q,$N9,'[1]Címrend'!S:S)=0,0,SUMIF('[1]Címrend'!$Q:$Q,$N9,'[1]Címrend'!S:S)))</f>
        <v>172460685</v>
      </c>
      <c r="P9" s="22">
        <f>IF($N9="","",IF(SUMIF('[1]Címrend'!$Q:$Q,$N9,'[1]Címrend'!T:T)=0,0,SUMIF('[1]Címrend'!$Q:$Q,$N9,'[1]Címrend'!T:T)))</f>
        <v>185197987</v>
      </c>
      <c r="Q9" s="22">
        <v>155634287</v>
      </c>
      <c r="R9" s="560">
        <f aca="true" t="shared" si="0" ref="R9:R72">IF(Q9="","",IF(Q9=0,0,Q9/P9))</f>
        <v>0.8403670553935341</v>
      </c>
      <c r="S9" s="59"/>
      <c r="T9" s="22">
        <v>0</v>
      </c>
      <c r="U9" s="22">
        <f>Q9-V9</f>
        <v>104624300</v>
      </c>
      <c r="V9" s="22">
        <f>12178774+875806+37955407</f>
        <v>51009987</v>
      </c>
      <c r="W9" s="9"/>
    </row>
    <row r="10" spans="4:23" ht="11.25">
      <c r="D10" s="7"/>
      <c r="E10" s="190" t="s">
        <v>26</v>
      </c>
      <c r="F10" s="470"/>
      <c r="G10" s="470"/>
      <c r="H10" s="470"/>
      <c r="I10" s="470"/>
      <c r="J10" s="470"/>
      <c r="K10" s="470" t="s">
        <v>27</v>
      </c>
      <c r="L10" s="471"/>
      <c r="M10" s="21" t="s">
        <v>28</v>
      </c>
      <c r="N10" s="471" t="s">
        <v>28</v>
      </c>
      <c r="O10" s="22">
        <f>IF($N10="","",IF(SUMIF('[1]Címrend'!$Q:$Q,$N10,'[1]Címrend'!S:S)=0,0,SUMIF('[1]Címrend'!$Q:$Q,$N10,'[1]Címrend'!S:S)))</f>
        <v>883910052</v>
      </c>
      <c r="P10" s="22">
        <f>IF($N10="","",IF(SUMIF('[1]Címrend'!$Q:$Q,$N10,'[1]Címrend'!T:T)=0,0,SUMIF('[1]Címrend'!$Q:$Q,$N10,'[1]Címrend'!T:T)))</f>
        <v>951652755</v>
      </c>
      <c r="Q10" s="22">
        <v>649864452</v>
      </c>
      <c r="R10" s="560">
        <f t="shared" si="0"/>
        <v>0.6828798094531865</v>
      </c>
      <c r="S10" s="59"/>
      <c r="T10" s="22">
        <v>0</v>
      </c>
      <c r="U10" s="22">
        <f>Q10-V10</f>
        <v>352278354</v>
      </c>
      <c r="V10" s="22">
        <f>108654646+2918327+186013125</f>
        <v>297586098</v>
      </c>
      <c r="W10" s="9"/>
    </row>
    <row r="11" spans="4:23" ht="11.25">
      <c r="D11" s="7"/>
      <c r="E11" s="10"/>
      <c r="F11" s="7"/>
      <c r="G11" s="7"/>
      <c r="H11" s="7"/>
      <c r="I11" s="7"/>
      <c r="J11" s="7"/>
      <c r="K11" s="7"/>
      <c r="L11" s="8" t="s">
        <v>873</v>
      </c>
      <c r="M11" s="8" t="s">
        <v>29</v>
      </c>
      <c r="N11" s="8" t="s">
        <v>29</v>
      </c>
      <c r="O11" s="455">
        <f>IF($N11="","",IF(SUMIF('[1]Címrend'!$Q:$Q,$N11,'[1]Címrend'!S:S)=0,0,SUMIF('[1]Címrend'!$Q:$Q,$N11,'[1]Címrend'!S:S)))</f>
        <v>0</v>
      </c>
      <c r="P11" s="455">
        <f>IF($N11="","",IF(SUMIF('[1]Címrend'!$Q:$Q,$N11,'[1]Címrend'!T:T)=0,0,SUMIF('[1]Címrend'!$Q:$Q,$N11,'[1]Címrend'!T:T)))</f>
        <v>0</v>
      </c>
      <c r="Q11" s="455">
        <f>IF($N11="","",IF(SUMIF('[1]Címrend'!$Q:$Q,$N11,'[1]Címrend'!U:U)=0,0,SUMIF('[1]Címrend'!$Q:$Q,$N11,'[1]Címrend'!U:U)))</f>
        <v>0</v>
      </c>
      <c r="R11" s="561">
        <f t="shared" si="0"/>
        <v>0</v>
      </c>
      <c r="S11" s="448"/>
      <c r="T11" s="455">
        <f>IF($N11="","",IF(SUMIF('[1]Címrend'!$Q:$Q,$N11,'[1]Címrend'!V:V)=0,0,SUMIF('[1]Címrend'!$Q:$Q,$N11,'[1]Címrend'!V:V)))</f>
        <v>0</v>
      </c>
      <c r="U11" s="455">
        <f>IF($N11="","",IF(SUMIF('[1]Címrend'!$Q:$Q,$N11,'[1]Címrend'!W:W)=0,0,SUMIF('[1]Címrend'!$Q:$Q,$N11,'[1]Címrend'!W:W)))</f>
        <v>0</v>
      </c>
      <c r="V11" s="455">
        <f>IF($N11="","",IF(SUMIF('[1]Címrend'!$Q:$Q,$N11,'[1]Címrend'!X:X)=0,0,SUMIF('[1]Címrend'!$Q:$Q,$N11,'[1]Címrend'!X:X)))</f>
        <v>0</v>
      </c>
      <c r="W11" s="9"/>
    </row>
    <row r="12" spans="4:23" ht="11.25">
      <c r="D12" s="7"/>
      <c r="E12" s="190" t="s">
        <v>30</v>
      </c>
      <c r="F12" s="470"/>
      <c r="G12" s="470"/>
      <c r="H12" s="470"/>
      <c r="I12" s="470"/>
      <c r="J12" s="470"/>
      <c r="K12" s="470" t="s">
        <v>31</v>
      </c>
      <c r="L12" s="471"/>
      <c r="M12" s="21" t="s">
        <v>32</v>
      </c>
      <c r="N12" s="471" t="s">
        <v>32</v>
      </c>
      <c r="O12" s="22">
        <f>IF($N12="","",IF(SUMIF('[1]Címrend'!$Q:$Q,$N12,'[1]Címrend'!S:S)=0,0,SUMIF('[1]Címrend'!$Q:$Q,$N12,'[1]Címrend'!S:S)))</f>
        <v>44612500</v>
      </c>
      <c r="P12" s="22">
        <f>IF($N12="","",IF(SUMIF('[1]Címrend'!$Q:$Q,$N12,'[1]Címrend'!T:T)=0,0,SUMIF('[1]Címrend'!$Q:$Q,$N12,'[1]Címrend'!T:T)))</f>
        <v>42437500</v>
      </c>
      <c r="Q12" s="22">
        <v>42424790</v>
      </c>
      <c r="R12" s="560">
        <f t="shared" si="0"/>
        <v>0.9997005007363771</v>
      </c>
      <c r="S12" s="59"/>
      <c r="T12" s="22">
        <f>IF($N12="","",IF(SUMIF('[1]Címrend'!$Q:$Q,$N12,'[1]Címrend'!V:V)=0,0,SUMIF('[1]Címrend'!$Q:$Q,$N12,'[1]Címrend'!V:V)))</f>
        <v>0</v>
      </c>
      <c r="U12" s="22">
        <f>Q12-V12</f>
        <v>0</v>
      </c>
      <c r="V12" s="22">
        <v>42424790</v>
      </c>
      <c r="W12" s="9"/>
    </row>
    <row r="13" spans="4:23" ht="11.25">
      <c r="D13" s="7"/>
      <c r="E13" s="10" t="s">
        <v>33</v>
      </c>
      <c r="F13" s="7"/>
      <c r="G13" s="7"/>
      <c r="H13" s="7"/>
      <c r="I13" s="7"/>
      <c r="J13" s="7"/>
      <c r="K13" s="7" t="s">
        <v>34</v>
      </c>
      <c r="L13" s="8"/>
      <c r="M13" s="60"/>
      <c r="N13" s="60"/>
      <c r="O13" s="452"/>
      <c r="P13" s="452"/>
      <c r="Q13" s="452"/>
      <c r="R13" s="556">
        <f t="shared" si="0"/>
      </c>
      <c r="S13" s="64"/>
      <c r="T13" s="452"/>
      <c r="U13" s="452"/>
      <c r="V13" s="452"/>
      <c r="W13" s="9"/>
    </row>
    <row r="14" spans="4:23" ht="11.25">
      <c r="D14" s="7"/>
      <c r="E14" s="10"/>
      <c r="F14" s="7" t="s">
        <v>19</v>
      </c>
      <c r="G14" s="7"/>
      <c r="H14" s="7"/>
      <c r="I14" s="7"/>
      <c r="J14" s="7"/>
      <c r="K14" s="7"/>
      <c r="L14" s="8" t="s">
        <v>36</v>
      </c>
      <c r="M14" s="60" t="s">
        <v>37</v>
      </c>
      <c r="N14" s="8" t="s">
        <v>37</v>
      </c>
      <c r="O14" s="449">
        <f>IF($N14="","",IF(SUMIF('[1]Címrend'!$Q:$Q,$N14,'[1]Címrend'!S:S)=0,0,SUMIF('[1]Címrend'!$Q:$Q,$N14,'[1]Címrend'!S:S)))</f>
        <v>0</v>
      </c>
      <c r="P14" s="449">
        <f>IF($N14="","",IF(SUMIF('[1]Címrend'!$Q:$Q,$N14,'[1]Címrend'!T:T)=0,0,SUMIF('[1]Címrend'!$Q:$Q,$N14,'[1]Címrend'!T:T)))</f>
        <v>0</v>
      </c>
      <c r="Q14" s="449">
        <f>IF($N14="","",IF(SUMIF('[1]Címrend'!$Q:$Q,$N14,'[1]Címrend'!U:U)=0,0,SUMIF('[1]Címrend'!$Q:$Q,$N14,'[1]Címrend'!U:U)))</f>
        <v>0</v>
      </c>
      <c r="R14" s="562">
        <f t="shared" si="0"/>
        <v>0</v>
      </c>
      <c r="S14" s="448"/>
      <c r="T14" s="449">
        <f>IF($N14="","",IF(SUMIF('[1]Címrend'!$Q:$Q,$N14,'[1]Címrend'!V:V)=0,0,SUMIF('[1]Címrend'!$Q:$Q,$N14,'[1]Címrend'!V:V)))</f>
        <v>0</v>
      </c>
      <c r="U14" s="449">
        <f>IF($N14="","",IF(SUMIF('[1]Címrend'!$Q:$Q,$N14,'[1]Címrend'!W:W)=0,0,SUMIF('[1]Címrend'!$Q:$Q,$N14,'[1]Címrend'!W:W)))</f>
        <v>0</v>
      </c>
      <c r="V14" s="449">
        <f>IF($N14="","",IF(SUMIF('[1]Címrend'!$Q:$Q,$N14,'[1]Címrend'!X:X)=0,0,SUMIF('[1]Címrend'!$Q:$Q,$N14,'[1]Címrend'!X:X)))</f>
        <v>0</v>
      </c>
      <c r="W14" s="9"/>
    </row>
    <row r="15" spans="4:23" ht="11.25">
      <c r="D15" s="7"/>
      <c r="E15" s="10"/>
      <c r="F15" s="7" t="s">
        <v>23</v>
      </c>
      <c r="G15" s="7"/>
      <c r="H15" s="7"/>
      <c r="I15" s="7"/>
      <c r="J15" s="7"/>
      <c r="K15" s="7"/>
      <c r="L15" s="8" t="s">
        <v>435</v>
      </c>
      <c r="M15" s="60" t="s">
        <v>434</v>
      </c>
      <c r="N15" s="60"/>
      <c r="O15" s="452">
        <f>SUM(O16:O18)</f>
        <v>0</v>
      </c>
      <c r="P15" s="452">
        <f>SUM(P16:P18)</f>
        <v>3941990</v>
      </c>
      <c r="Q15" s="452">
        <f>SUM(Q16:Q18)</f>
        <v>2407390</v>
      </c>
      <c r="R15" s="556">
        <f t="shared" si="0"/>
        <v>0.6107042382147088</v>
      </c>
      <c r="S15" s="64"/>
      <c r="T15" s="452">
        <v>0</v>
      </c>
      <c r="U15" s="452">
        <f>SUM(U16:U18)</f>
        <v>2407390</v>
      </c>
      <c r="V15" s="452">
        <f>SUM(V16:V18)</f>
        <v>0</v>
      </c>
      <c r="W15" s="9"/>
    </row>
    <row r="16" spans="4:25" ht="11.25">
      <c r="D16" s="7"/>
      <c r="E16" s="10"/>
      <c r="F16" s="7"/>
      <c r="G16" s="7"/>
      <c r="H16" s="7"/>
      <c r="I16" s="7"/>
      <c r="J16" s="7"/>
      <c r="K16" s="7"/>
      <c r="L16" s="8" t="s">
        <v>874</v>
      </c>
      <c r="M16" s="7" t="s">
        <v>425</v>
      </c>
      <c r="N16" s="7" t="s">
        <v>425</v>
      </c>
      <c r="O16" s="449">
        <f>IF($N16="","",IF(SUMIF('[1]Címrend'!$Q:$Q,$N16,'[1]Címrend'!S:S)=0,0,SUMIF('[1]Címrend'!$Q:$Q,$N16,'[1]Címrend'!S:S)))</f>
        <v>0</v>
      </c>
      <c r="P16" s="449">
        <f>IF($N16="","",IF(SUMIF('[1]Címrend'!$Q:$Q,$N16,'[1]Címrend'!T:T)=0,0,SUMIF('[1]Címrend'!$Q:$Q,$N16,'[1]Címrend'!T:T)))</f>
        <v>2407390</v>
      </c>
      <c r="Q16" s="449">
        <v>2407390</v>
      </c>
      <c r="R16" s="562">
        <f t="shared" si="0"/>
        <v>1</v>
      </c>
      <c r="S16" s="448"/>
      <c r="T16" s="449">
        <v>0</v>
      </c>
      <c r="U16" s="449">
        <f>Q16</f>
        <v>2407390</v>
      </c>
      <c r="V16" s="449">
        <f>IF($N16="","",IF(SUMIF('[1]Címrend'!$Q:$Q,$N16,'[1]Címrend'!X:X)=0,0,SUMIF('[1]Címrend'!$Q:$Q,$N16,'[1]Címrend'!X:X)))</f>
        <v>0</v>
      </c>
      <c r="W16" s="9"/>
      <c r="Y16" s="9"/>
    </row>
    <row r="17" spans="4:23" ht="11.25">
      <c r="D17" s="7"/>
      <c r="E17" s="10"/>
      <c r="F17" s="7"/>
      <c r="G17" s="7"/>
      <c r="H17" s="7"/>
      <c r="I17" s="7"/>
      <c r="J17" s="7"/>
      <c r="K17" s="7"/>
      <c r="L17" s="8" t="s">
        <v>875</v>
      </c>
      <c r="M17" s="7" t="s">
        <v>426</v>
      </c>
      <c r="N17" s="7" t="s">
        <v>426</v>
      </c>
      <c r="O17" s="449">
        <f>IF($N17="","",IF(SUMIF('[1]Címrend'!$Q:$Q,$N17,'[1]Címrend'!S:S)=0,0,SUMIF('[1]Címrend'!$Q:$Q,$N17,'[1]Címrend'!S:S)))</f>
        <v>0</v>
      </c>
      <c r="P17" s="449">
        <f>IF($N17="","",IF(SUMIF('[1]Címrend'!$Q:$Q,$N17,'[1]Címrend'!T:T)=0,0,SUMIF('[1]Címrend'!$Q:$Q,$N17,'[1]Címrend'!T:T)))</f>
        <v>0</v>
      </c>
      <c r="Q17" s="449">
        <f>IF($N17="","",IF(SUMIF('[1]Címrend'!$Q:$Q,$N17,'[1]Címrend'!U:U)=0,0,SUMIF('[1]Címrend'!$Q:$Q,$N17,'[1]Címrend'!U:U)))</f>
        <v>0</v>
      </c>
      <c r="R17" s="562">
        <f t="shared" si="0"/>
        <v>0</v>
      </c>
      <c r="S17" s="448"/>
      <c r="T17" s="449">
        <f>IF($N17="","",IF(SUMIF('[1]Címrend'!$Q:$Q,$N17,'[1]Címrend'!V:V)=0,0,SUMIF('[1]Címrend'!$Q:$Q,$N17,'[1]Címrend'!V:V)))</f>
        <v>0</v>
      </c>
      <c r="U17" s="449">
        <f>IF($N17="","",IF(SUMIF('[1]Címrend'!$Q:$Q,$N17,'[1]Címrend'!W:W)=0,0,SUMIF('[1]Címrend'!$Q:$Q,$N17,'[1]Címrend'!W:W)))</f>
        <v>0</v>
      </c>
      <c r="V17" s="449">
        <f>IF($N17="","",IF(SUMIF('[1]Címrend'!$Q:$Q,$N17,'[1]Címrend'!X:X)=0,0,SUMIF('[1]Címrend'!$Q:$Q,$N17,'[1]Címrend'!X:X)))</f>
        <v>0</v>
      </c>
      <c r="W17" s="9"/>
    </row>
    <row r="18" spans="4:23" ht="11.25">
      <c r="D18" s="7"/>
      <c r="E18" s="10"/>
      <c r="F18" s="7"/>
      <c r="G18" s="7"/>
      <c r="H18" s="7"/>
      <c r="I18" s="7"/>
      <c r="J18" s="7"/>
      <c r="K18" s="7"/>
      <c r="L18" s="8" t="s">
        <v>876</v>
      </c>
      <c r="M18" s="7" t="s">
        <v>427</v>
      </c>
      <c r="N18" s="7" t="s">
        <v>427</v>
      </c>
      <c r="O18" s="449">
        <f>IF($N18="","",IF(SUMIF('[1]Címrend'!$Q:$Q,$N18,'[1]Címrend'!S:S)=0,0,SUMIF('[1]Címrend'!$Q:$Q,$N18,'[1]Címrend'!S:S)))</f>
        <v>0</v>
      </c>
      <c r="P18" s="449">
        <f>IF($N18="","",IF(SUMIF('[1]Címrend'!$Q:$Q,$N18,'[1]Címrend'!T:T)=0,0,SUMIF('[1]Címrend'!$Q:$Q,$N18,'[1]Címrend'!T:T)))</f>
        <v>1534600</v>
      </c>
      <c r="Q18" s="449">
        <f>IF($N18="","",IF(SUMIF('[1]Címrend'!$Q:$Q,$N18,'[1]Címrend'!U:U)=0,0,SUMIF('[1]Címrend'!$Q:$Q,$N18,'[1]Címrend'!U:U)))</f>
        <v>0</v>
      </c>
      <c r="R18" s="562">
        <f t="shared" si="0"/>
        <v>0</v>
      </c>
      <c r="S18" s="448"/>
      <c r="T18" s="449">
        <v>0</v>
      </c>
      <c r="U18" s="449">
        <f>IF($N18="","",IF(SUMIF('[1]Címrend'!$Q:$Q,$N18,'[1]Címrend'!W:W)=0,0,SUMIF('[1]Címrend'!$Q:$Q,$N18,'[1]Címrend'!W:W)))</f>
        <v>0</v>
      </c>
      <c r="V18" s="449">
        <f>IF($N18="","",IF(SUMIF('[1]Címrend'!$Q:$Q,$N18,'[1]Címrend'!X:X)=0,0,SUMIF('[1]Címrend'!$Q:$Q,$N18,'[1]Címrend'!X:X)))</f>
        <v>0</v>
      </c>
      <c r="W18" s="9"/>
    </row>
    <row r="19" spans="4:23" ht="11.25">
      <c r="D19" s="7"/>
      <c r="E19" s="10"/>
      <c r="F19" s="7" t="s">
        <v>26</v>
      </c>
      <c r="G19" s="7"/>
      <c r="H19" s="7"/>
      <c r="I19" s="7"/>
      <c r="J19" s="7"/>
      <c r="K19" s="7"/>
      <c r="L19" s="8" t="s">
        <v>436</v>
      </c>
      <c r="M19" s="60" t="s">
        <v>38</v>
      </c>
      <c r="N19" s="8" t="s">
        <v>38</v>
      </c>
      <c r="O19" s="449">
        <f>IF($N19="","",IF(SUMIF('[1]Címrend'!$Q:$Q,$N19,'[1]Címrend'!S:S)=0,0,SUMIF('[1]Címrend'!$Q:$Q,$N19,'[1]Címrend'!S:S)))</f>
        <v>0</v>
      </c>
      <c r="P19" s="449">
        <f>IF($N19="","",IF(SUMIF('[1]Címrend'!$Q:$Q,$N19,'[1]Címrend'!T:T)=0,0,SUMIF('[1]Címrend'!$Q:$Q,$N19,'[1]Címrend'!T:T)))</f>
        <v>0</v>
      </c>
      <c r="Q19" s="449">
        <f>IF($N19="","",IF(SUMIF('[1]Címrend'!$Q:$Q,$N19,'[1]Címrend'!U:U)=0,0,SUMIF('[1]Címrend'!$Q:$Q,$N19,'[1]Címrend'!U:U)))</f>
        <v>0</v>
      </c>
      <c r="R19" s="562">
        <f t="shared" si="0"/>
        <v>0</v>
      </c>
      <c r="S19" s="448"/>
      <c r="T19" s="449">
        <f>IF($N19="","",IF(SUMIF('[1]Címrend'!$Q:$Q,$N19,'[1]Címrend'!V:V)=0,0,SUMIF('[1]Címrend'!$Q:$Q,$N19,'[1]Címrend'!V:V)))</f>
        <v>0</v>
      </c>
      <c r="U19" s="449">
        <f>IF($N19="","",IF(SUMIF('[1]Címrend'!$Q:$Q,$N19,'[1]Címrend'!W:W)=0,0,SUMIF('[1]Címrend'!$Q:$Q,$N19,'[1]Címrend'!W:W)))</f>
        <v>0</v>
      </c>
      <c r="V19" s="449">
        <f>IF($N19="","",IF(SUMIF('[1]Címrend'!$Q:$Q,$N19,'[1]Címrend'!X:X)=0,0,SUMIF('[1]Címrend'!$Q:$Q,$N19,'[1]Címrend'!X:X)))</f>
        <v>0</v>
      </c>
      <c r="W19" s="9"/>
    </row>
    <row r="20" spans="4:23" ht="11.25">
      <c r="D20" s="7"/>
      <c r="E20" s="10"/>
      <c r="F20" s="7" t="s">
        <v>30</v>
      </c>
      <c r="G20" s="7"/>
      <c r="H20" s="7"/>
      <c r="I20" s="7"/>
      <c r="J20" s="7"/>
      <c r="K20" s="7"/>
      <c r="L20" s="8" t="s">
        <v>39</v>
      </c>
      <c r="M20" s="60" t="s">
        <v>40</v>
      </c>
      <c r="N20" s="8" t="s">
        <v>40</v>
      </c>
      <c r="O20" s="449">
        <f>IF($N20="","",IF(SUMIF('[1]Címrend'!$Q:$Q,$N20,'[1]Címrend'!S:S)=0,0,SUMIF('[1]Címrend'!$Q:$Q,$N20,'[1]Címrend'!S:S)))</f>
        <v>0</v>
      </c>
      <c r="P20" s="449">
        <f>IF($N20="","",IF(SUMIF('[1]Címrend'!$Q:$Q,$N20,'[1]Címrend'!T:T)=0,0,SUMIF('[1]Címrend'!$Q:$Q,$N20,'[1]Címrend'!T:T)))</f>
        <v>0</v>
      </c>
      <c r="Q20" s="449">
        <f>IF($N20="","",IF(SUMIF('[1]Címrend'!$Q:$Q,$N20,'[1]Címrend'!U:U)=0,0,SUMIF('[1]Címrend'!$Q:$Q,$N20,'[1]Címrend'!U:U)))</f>
        <v>0</v>
      </c>
      <c r="R20" s="562">
        <f t="shared" si="0"/>
        <v>0</v>
      </c>
      <c r="S20" s="448"/>
      <c r="T20" s="449">
        <f>IF($N20="","",IF(SUMIF('[1]Címrend'!$Q:$Q,$N20,'[1]Címrend'!V:V)=0,0,SUMIF('[1]Címrend'!$Q:$Q,$N20,'[1]Címrend'!V:V)))</f>
        <v>0</v>
      </c>
      <c r="U20" s="449">
        <f>IF($N20="","",IF(SUMIF('[1]Címrend'!$Q:$Q,$N20,'[1]Címrend'!W:W)=0,0,SUMIF('[1]Címrend'!$Q:$Q,$N20,'[1]Címrend'!W:W)))</f>
        <v>0</v>
      </c>
      <c r="V20" s="449">
        <f>IF($N20="","",IF(SUMIF('[1]Címrend'!$Q:$Q,$N20,'[1]Címrend'!X:X)=0,0,SUMIF('[1]Címrend'!$Q:$Q,$N20,'[1]Címrend'!X:X)))</f>
        <v>0</v>
      </c>
      <c r="W20" s="9"/>
    </row>
    <row r="21" spans="4:23" ht="11.25">
      <c r="D21" s="7"/>
      <c r="E21" s="10"/>
      <c r="F21" s="7" t="s">
        <v>33</v>
      </c>
      <c r="G21" s="7"/>
      <c r="H21" s="7"/>
      <c r="I21" s="7"/>
      <c r="J21" s="7"/>
      <c r="K21" s="7"/>
      <c r="L21" s="8" t="s">
        <v>41</v>
      </c>
      <c r="M21" s="60" t="s">
        <v>42</v>
      </c>
      <c r="N21" s="8" t="s">
        <v>42</v>
      </c>
      <c r="O21" s="449">
        <f>IF($N21="","",IF(SUMIF('[1]Címrend'!$Q:$Q,$N21,'[1]Címrend'!S:S)=0,0,SUMIF('[1]Címrend'!$Q:$Q,$N21,'[1]Címrend'!S:S)))</f>
        <v>0</v>
      </c>
      <c r="P21" s="449">
        <f>IF($N21="","",IF(SUMIF('[1]Címrend'!$Q:$Q,$N21,'[1]Címrend'!T:T)=0,0,SUMIF('[1]Címrend'!$Q:$Q,$N21,'[1]Címrend'!T:T)))</f>
        <v>0</v>
      </c>
      <c r="Q21" s="449">
        <f>IF($N21="","",IF(SUMIF('[1]Címrend'!$Q:$Q,$N21,'[1]Címrend'!U:U)=0,0,SUMIF('[1]Címrend'!$Q:$Q,$N21,'[1]Címrend'!U:U)))</f>
        <v>0</v>
      </c>
      <c r="R21" s="562">
        <f t="shared" si="0"/>
        <v>0</v>
      </c>
      <c r="S21" s="448"/>
      <c r="T21" s="449">
        <f>IF($N21="","",IF(SUMIF('[1]Címrend'!$Q:$Q,$N21,'[1]Címrend'!V:V)=0,0,SUMIF('[1]Címrend'!$Q:$Q,$N21,'[1]Címrend'!V:V)))</f>
        <v>0</v>
      </c>
      <c r="U21" s="449">
        <f>IF($N21="","",IF(SUMIF('[1]Címrend'!$Q:$Q,$N21,'[1]Címrend'!W:W)=0,0,SUMIF('[1]Címrend'!$Q:$Q,$N21,'[1]Címrend'!W:W)))</f>
        <v>0</v>
      </c>
      <c r="V21" s="449">
        <f>IF($N21="","",IF(SUMIF('[1]Címrend'!$Q:$Q,$N21,'[1]Címrend'!X:X)=0,0,SUMIF('[1]Címrend'!$Q:$Q,$N21,'[1]Címrend'!X:X)))</f>
        <v>0</v>
      </c>
      <c r="W21" s="9"/>
    </row>
    <row r="22" spans="4:23" ht="11.25">
      <c r="D22" s="7"/>
      <c r="E22" s="10"/>
      <c r="F22" s="7" t="s">
        <v>43</v>
      </c>
      <c r="G22" s="7"/>
      <c r="H22" s="7"/>
      <c r="I22" s="7"/>
      <c r="J22" s="7"/>
      <c r="K22" s="7"/>
      <c r="L22" s="8" t="s">
        <v>44</v>
      </c>
      <c r="M22" s="60" t="s">
        <v>45</v>
      </c>
      <c r="N22" s="8" t="s">
        <v>45</v>
      </c>
      <c r="O22" s="449">
        <f>IF($N22="","",IF(SUMIF('[1]Címrend'!$Q:$Q,$N22,'[1]Címrend'!S:S)=0,0,SUMIF('[1]Címrend'!$Q:$Q,$N22,'[1]Címrend'!S:S)))</f>
        <v>1980673</v>
      </c>
      <c r="P22" s="449">
        <f>IF($N22="","",IF(SUMIF('[1]Címrend'!$Q:$Q,$N22,'[1]Címrend'!T:T)=0,0,SUMIF('[1]Címrend'!$Q:$Q,$N22,'[1]Címrend'!T:T)))</f>
        <v>2227541</v>
      </c>
      <c r="Q22" s="449">
        <v>545695</v>
      </c>
      <c r="R22" s="562">
        <f t="shared" si="0"/>
        <v>0.2449764112085928</v>
      </c>
      <c r="S22" s="448"/>
      <c r="T22" s="449">
        <v>0</v>
      </c>
      <c r="U22" s="449">
        <f>Q22-V22</f>
        <v>429501</v>
      </c>
      <c r="V22" s="449">
        <v>116194</v>
      </c>
      <c r="W22" s="9"/>
    </row>
    <row r="23" spans="4:23" ht="11.25">
      <c r="D23" s="7"/>
      <c r="E23" s="10"/>
      <c r="F23" s="7" t="s">
        <v>46</v>
      </c>
      <c r="G23" s="7"/>
      <c r="H23" s="7"/>
      <c r="I23" s="7"/>
      <c r="J23" s="7"/>
      <c r="K23" s="7"/>
      <c r="L23" s="8" t="s">
        <v>47</v>
      </c>
      <c r="M23" s="60" t="s">
        <v>48</v>
      </c>
      <c r="N23" s="8" t="s">
        <v>48</v>
      </c>
      <c r="O23" s="449">
        <f>IF($N23="","",IF(SUMIF('[1]Címrend'!$Q:$Q,$N23,'[1]Címrend'!S:S)=0,0,SUMIF('[1]Címrend'!$Q:$Q,$N23,'[1]Címrend'!S:S)))</f>
        <v>0</v>
      </c>
      <c r="P23" s="449">
        <f>IF($N23="","",IF(SUMIF('[1]Címrend'!$Q:$Q,$N23,'[1]Címrend'!T:T)=0,0,SUMIF('[1]Címrend'!$Q:$Q,$N23,'[1]Címrend'!T:T)))</f>
        <v>0</v>
      </c>
      <c r="Q23" s="449">
        <f>IF($N23="","",IF(SUMIF('[1]Címrend'!$Q:$Q,$N23,'[1]Címrend'!U:U)=0,0,SUMIF('[1]Címrend'!$Q:$Q,$N23,'[1]Címrend'!U:U)))</f>
        <v>0</v>
      </c>
      <c r="R23" s="562">
        <f t="shared" si="0"/>
        <v>0</v>
      </c>
      <c r="S23" s="448"/>
      <c r="T23" s="449">
        <f>IF($N23="","",IF(SUMIF('[1]Címrend'!$Q:$Q,$N23,'[1]Címrend'!V:V)=0,0,SUMIF('[1]Címrend'!$Q:$Q,$N23,'[1]Címrend'!V:V)))</f>
        <v>0</v>
      </c>
      <c r="U23" s="449">
        <f>IF($N23="","",IF(SUMIF('[1]Címrend'!$Q:$Q,$N23,'[1]Címrend'!W:W)=0,0,SUMIF('[1]Címrend'!$Q:$Q,$N23,'[1]Címrend'!W:W)))</f>
        <v>0</v>
      </c>
      <c r="V23" s="449">
        <f>IF($N23="","",IF(SUMIF('[1]Címrend'!$Q:$Q,$N23,'[1]Címrend'!X:X)=0,0,SUMIF('[1]Címrend'!$Q:$Q,$N23,'[1]Címrend'!X:X)))</f>
        <v>0</v>
      </c>
      <c r="W23" s="9"/>
    </row>
    <row r="24" spans="4:23" ht="11.25">
      <c r="D24" s="7"/>
      <c r="E24" s="10"/>
      <c r="F24" s="7" t="s">
        <v>49</v>
      </c>
      <c r="G24" s="7"/>
      <c r="H24" s="7"/>
      <c r="I24" s="7"/>
      <c r="J24" s="7"/>
      <c r="K24" s="7"/>
      <c r="L24" s="8" t="s">
        <v>50</v>
      </c>
      <c r="M24" s="60" t="s">
        <v>51</v>
      </c>
      <c r="N24" s="8" t="s">
        <v>51</v>
      </c>
      <c r="O24" s="449">
        <f>IF($N24="","",IF(SUMIF('[1]Címrend'!$Q:$Q,$N24,'[1]Címrend'!S:S)=0,0,SUMIF('[1]Címrend'!$Q:$Q,$N24,'[1]Címrend'!S:S)))</f>
        <v>0</v>
      </c>
      <c r="P24" s="449">
        <f>IF($N24="","",IF(SUMIF('[1]Címrend'!$Q:$Q,$N24,'[1]Címrend'!T:T)=0,0,SUMIF('[1]Címrend'!$Q:$Q,$N24,'[1]Címrend'!T:T)))</f>
        <v>0</v>
      </c>
      <c r="Q24" s="449">
        <f>IF($N24="","",IF(SUMIF('[1]Címrend'!$Q:$Q,$N24,'[1]Címrend'!U:U)=0,0,SUMIF('[1]Címrend'!$Q:$Q,$N24,'[1]Címrend'!U:U)))</f>
        <v>0</v>
      </c>
      <c r="R24" s="562">
        <f t="shared" si="0"/>
        <v>0</v>
      </c>
      <c r="S24" s="448"/>
      <c r="T24" s="449">
        <f>IF($N24="","",IF(SUMIF('[1]Címrend'!$Q:$Q,$N24,'[1]Címrend'!V:V)=0,0,SUMIF('[1]Címrend'!$Q:$Q,$N24,'[1]Címrend'!V:V)))</f>
        <v>0</v>
      </c>
      <c r="U24" s="449">
        <f>IF($N24="","",IF(SUMIF('[1]Címrend'!$Q:$Q,$N24,'[1]Címrend'!W:W)=0,0,SUMIF('[1]Címrend'!$Q:$Q,$N24,'[1]Címrend'!W:W)))</f>
        <v>0</v>
      </c>
      <c r="V24" s="449">
        <f>IF($N24="","",IF(SUMIF('[1]Címrend'!$Q:$Q,$N24,'[1]Címrend'!X:X)=0,0,SUMIF('[1]Címrend'!$Q:$Q,$N24,'[1]Címrend'!X:X)))</f>
        <v>0</v>
      </c>
      <c r="W24" s="9"/>
    </row>
    <row r="25" spans="4:23" ht="11.25">
      <c r="D25" s="7"/>
      <c r="E25" s="10"/>
      <c r="F25" s="7" t="s">
        <v>52</v>
      </c>
      <c r="G25" s="7"/>
      <c r="H25" s="7"/>
      <c r="I25" s="7"/>
      <c r="J25" s="7"/>
      <c r="K25" s="7"/>
      <c r="L25" s="8" t="s">
        <v>53</v>
      </c>
      <c r="M25" s="60" t="s">
        <v>54</v>
      </c>
      <c r="N25" s="8" t="s">
        <v>54</v>
      </c>
      <c r="O25" s="449">
        <f>IF($N25="","",IF(SUMIF('[1]Címrend'!$Q:$Q,$N25,'[1]Címrend'!S:S)=0,0,SUMIF('[1]Címrend'!$Q:$Q,$N25,'[1]Címrend'!S:S)))</f>
        <v>0</v>
      </c>
      <c r="P25" s="449">
        <f>IF($N25="","",IF(SUMIF('[1]Címrend'!$Q:$Q,$N25,'[1]Címrend'!T:T)=0,0,SUMIF('[1]Címrend'!$Q:$Q,$N25,'[1]Címrend'!T:T)))</f>
        <v>0</v>
      </c>
      <c r="Q25" s="449">
        <f>IF($N25="","",IF(SUMIF('[1]Címrend'!$Q:$Q,$N25,'[1]Címrend'!U:U)=0,0,SUMIF('[1]Címrend'!$Q:$Q,$N25,'[1]Címrend'!U:U)))</f>
        <v>0</v>
      </c>
      <c r="R25" s="562">
        <f t="shared" si="0"/>
        <v>0</v>
      </c>
      <c r="S25" s="448"/>
      <c r="T25" s="449">
        <f>IF($N25="","",IF(SUMIF('[1]Címrend'!$Q:$Q,$N25,'[1]Címrend'!V:V)=0,0,SUMIF('[1]Címrend'!$Q:$Q,$N25,'[1]Címrend'!V:V)))</f>
        <v>0</v>
      </c>
      <c r="U25" s="449">
        <f>IF($N25="","",IF(SUMIF('[1]Címrend'!$Q:$Q,$N25,'[1]Címrend'!W:W)=0,0,SUMIF('[1]Címrend'!$Q:$Q,$N25,'[1]Címrend'!W:W)))</f>
        <v>0</v>
      </c>
      <c r="V25" s="449">
        <f>IF($N25="","",IF(SUMIF('[1]Címrend'!$Q:$Q,$N25,'[1]Címrend'!X:X)=0,0,SUMIF('[1]Címrend'!$Q:$Q,$N25,'[1]Címrend'!X:X)))</f>
        <v>0</v>
      </c>
      <c r="W25" s="9"/>
    </row>
    <row r="26" spans="4:23" ht="11.25">
      <c r="D26" s="7"/>
      <c r="E26" s="10"/>
      <c r="F26" s="7" t="s">
        <v>55</v>
      </c>
      <c r="G26" s="7"/>
      <c r="H26" s="7"/>
      <c r="I26" s="7"/>
      <c r="J26" s="7"/>
      <c r="K26" s="7"/>
      <c r="L26" s="8" t="s">
        <v>56</v>
      </c>
      <c r="M26" s="60" t="s">
        <v>57</v>
      </c>
      <c r="N26" s="8" t="s">
        <v>57</v>
      </c>
      <c r="O26" s="449">
        <f>IF($N26="","",IF(SUMIF('[1]Címrend'!$Q:$Q,$N26,'[1]Címrend'!S:S)=0,0,SUMIF('[1]Címrend'!$Q:$Q,$N26,'[1]Címrend'!S:S)))</f>
        <v>0</v>
      </c>
      <c r="P26" s="449">
        <f>IF($N26="","",IF(SUMIF('[1]Címrend'!$Q:$Q,$N26,'[1]Címrend'!T:T)=0,0,SUMIF('[1]Címrend'!$Q:$Q,$N26,'[1]Címrend'!T:T)))</f>
        <v>0</v>
      </c>
      <c r="Q26" s="449">
        <f>IF($N26="","",IF(SUMIF('[1]Címrend'!$Q:$Q,$N26,'[1]Címrend'!U:U)=0,0,SUMIF('[1]Címrend'!$Q:$Q,$N26,'[1]Címrend'!U:U)))</f>
        <v>0</v>
      </c>
      <c r="R26" s="562">
        <f t="shared" si="0"/>
        <v>0</v>
      </c>
      <c r="S26" s="448"/>
      <c r="T26" s="449">
        <f>IF($N26="","",IF(SUMIF('[1]Címrend'!$Q:$Q,$N26,'[1]Címrend'!V:V)=0,0,SUMIF('[1]Címrend'!$Q:$Q,$N26,'[1]Címrend'!V:V)))</f>
        <v>0</v>
      </c>
      <c r="U26" s="449">
        <f>IF($N26="","",IF(SUMIF('[1]Címrend'!$Q:$Q,$N26,'[1]Címrend'!W:W)=0,0,SUMIF('[1]Címrend'!$Q:$Q,$N26,'[1]Címrend'!W:W)))</f>
        <v>0</v>
      </c>
      <c r="V26" s="449">
        <f>IF($N26="","",IF(SUMIF('[1]Címrend'!$Q:$Q,$N26,'[1]Címrend'!X:X)=0,0,SUMIF('[1]Címrend'!$Q:$Q,$N26,'[1]Címrend'!X:X)))</f>
        <v>0</v>
      </c>
      <c r="W26" s="9"/>
    </row>
    <row r="27" spans="4:23" ht="11.25">
      <c r="D27" s="7"/>
      <c r="E27" s="10"/>
      <c r="F27" s="7" t="s">
        <v>58</v>
      </c>
      <c r="G27" s="7"/>
      <c r="H27" s="7"/>
      <c r="I27" s="7"/>
      <c r="J27" s="7"/>
      <c r="K27" s="7"/>
      <c r="L27" s="8" t="s">
        <v>349</v>
      </c>
      <c r="M27" s="60" t="s">
        <v>60</v>
      </c>
      <c r="N27" s="8" t="s">
        <v>60</v>
      </c>
      <c r="O27" s="449">
        <f>IF($N27="","",IF(SUMIF('[1]Címrend'!$Q:$Q,$N27,'[1]Címrend'!S:S)=0,0,SUMIF('[1]Címrend'!$Q:$Q,$N27,'[1]Címrend'!S:S)))</f>
        <v>0</v>
      </c>
      <c r="P27" s="449">
        <f>IF($N27="","",IF(SUMIF('[1]Címrend'!$Q:$Q,$N27,'[1]Címrend'!T:T)=0,0,SUMIF('[1]Címrend'!$Q:$Q,$N27,'[1]Címrend'!T:T)))</f>
        <v>0</v>
      </c>
      <c r="Q27" s="449">
        <f>IF($N27="","",IF(SUMIF('[1]Címrend'!$Q:$Q,$N27,'[1]Címrend'!U:U)=0,0,SUMIF('[1]Címrend'!$Q:$Q,$N27,'[1]Címrend'!U:U)))</f>
        <v>0</v>
      </c>
      <c r="R27" s="562">
        <f t="shared" si="0"/>
        <v>0</v>
      </c>
      <c r="S27" s="448"/>
      <c r="T27" s="449">
        <f>IF($N27="","",IF(SUMIF('[1]Címrend'!$Q:$Q,$N27,'[1]Címrend'!V:V)=0,0,SUMIF('[1]Címrend'!$Q:$Q,$N27,'[1]Címrend'!V:V)))</f>
        <v>0</v>
      </c>
      <c r="U27" s="449">
        <f>IF($N27="","",IF(SUMIF('[1]Címrend'!$Q:$Q,$N27,'[1]Címrend'!W:W)=0,0,SUMIF('[1]Címrend'!$Q:$Q,$N27,'[1]Címrend'!W:W)))</f>
        <v>0</v>
      </c>
      <c r="V27" s="449">
        <f>IF($N27="","",IF(SUMIF('[1]Címrend'!$Q:$Q,$N27,'[1]Címrend'!X:X)=0,0,SUMIF('[1]Címrend'!$Q:$Q,$N27,'[1]Címrend'!X:X)))</f>
        <v>0</v>
      </c>
      <c r="W27" s="9"/>
    </row>
    <row r="28" spans="4:23" ht="11.25">
      <c r="D28" s="7"/>
      <c r="E28" s="10"/>
      <c r="F28" s="7" t="s">
        <v>61</v>
      </c>
      <c r="G28" s="7"/>
      <c r="H28" s="7"/>
      <c r="I28" s="7"/>
      <c r="J28" s="7"/>
      <c r="K28" s="7"/>
      <c r="L28" s="8" t="s">
        <v>59</v>
      </c>
      <c r="M28" s="60" t="s">
        <v>63</v>
      </c>
      <c r="N28" s="8" t="s">
        <v>63</v>
      </c>
      <c r="O28" s="449">
        <f>IF($N28="","",IF(SUMIF('[1]Címrend'!$Q:$Q,$N28,'[1]Címrend'!S:S)=0,0,SUMIF('[1]Címrend'!$Q:$Q,$N28,'[1]Címrend'!S:S)))</f>
        <v>49477000</v>
      </c>
      <c r="P28" s="449">
        <f>IF($N28="","",IF(SUMIF('[1]Címrend'!$Q:$Q,$N28,'[1]Címrend'!T:T)=0,0,SUMIF('[1]Címrend'!$Q:$Q,$N28,'[1]Címrend'!T:T)))</f>
        <v>82040567</v>
      </c>
      <c r="Q28" s="449">
        <v>74500567</v>
      </c>
      <c r="R28" s="562">
        <f t="shared" si="0"/>
        <v>0.9080942480565742</v>
      </c>
      <c r="S28" s="448"/>
      <c r="T28" s="449">
        <v>0</v>
      </c>
      <c r="U28" s="449">
        <f>Q28-V28</f>
        <v>59370000</v>
      </c>
      <c r="V28" s="449">
        <v>15130567</v>
      </c>
      <c r="W28" s="9"/>
    </row>
    <row r="29" spans="4:23" ht="11.25">
      <c r="D29" s="7"/>
      <c r="E29" s="10"/>
      <c r="F29" s="7" t="s">
        <v>329</v>
      </c>
      <c r="G29" s="7"/>
      <c r="H29" s="7"/>
      <c r="I29" s="7"/>
      <c r="J29" s="7"/>
      <c r="K29" s="7"/>
      <c r="L29" s="8" t="s">
        <v>62</v>
      </c>
      <c r="M29" s="60" t="s">
        <v>350</v>
      </c>
      <c r="N29" s="8" t="s">
        <v>350</v>
      </c>
      <c r="O29" s="449">
        <f>IF($N29="","",IF(SUMIF('[1]Címrend'!$Q:$Q,$N29,'[1]Címrend'!S:S)=0,0,SUMIF('[1]Címrend'!$Q:$Q,$N29,'[1]Címrend'!S:S)))</f>
        <v>62544298</v>
      </c>
      <c r="P29" s="449">
        <f>IF($N29="","",IF(SUMIF('[1]Címrend'!$Q:$Q,$N29,'[1]Címrend'!T:T)=0,0,SUMIF('[1]Címrend'!$Q:$Q,$N29,'[1]Címrend'!T:T)))</f>
        <v>310788381</v>
      </c>
      <c r="Q29" s="449">
        <f>IF($N29="","",IF(SUMIF('[1]Címrend'!$Q:$Q,$N29,'[1]Címrend'!U:U)=0,0,SUMIF('[1]Címrend'!$Q:$Q,$N29,'[1]Címrend'!U:U)))</f>
        <v>0</v>
      </c>
      <c r="R29" s="562">
        <f t="shared" si="0"/>
        <v>0</v>
      </c>
      <c r="S29" s="448"/>
      <c r="T29" s="449">
        <v>0</v>
      </c>
      <c r="U29" s="449">
        <f>IF($N29="","",IF(SUMIF('[1]Címrend'!$Q:$Q,$N29,'[1]Címrend'!W:W)=0,0,SUMIF('[1]Címrend'!$Q:$Q,$N29,'[1]Címrend'!W:W)))</f>
        <v>0</v>
      </c>
      <c r="V29" s="449">
        <f>IF($N29="","",IF(SUMIF('[1]Címrend'!$Q:$Q,$N29,'[1]Címrend'!X:X)=0,0,SUMIF('[1]Címrend'!$Q:$Q,$N29,'[1]Címrend'!X:X)))</f>
        <v>0</v>
      </c>
      <c r="W29" s="9"/>
    </row>
    <row r="30" spans="4:23" ht="11.25">
      <c r="D30" s="7"/>
      <c r="E30" s="190" t="s">
        <v>33</v>
      </c>
      <c r="F30" s="470"/>
      <c r="G30" s="470"/>
      <c r="H30" s="470"/>
      <c r="I30" s="470"/>
      <c r="J30" s="470"/>
      <c r="K30" s="470" t="s">
        <v>34</v>
      </c>
      <c r="L30" s="471"/>
      <c r="M30" s="21" t="s">
        <v>35</v>
      </c>
      <c r="N30" s="471"/>
      <c r="O30" s="22">
        <f>SUM(O14,O14:O15,O19:O29)</f>
        <v>114001971</v>
      </c>
      <c r="P30" s="22">
        <f>SUM(P14,P14:P15,P19:P29)</f>
        <v>398998479</v>
      </c>
      <c r="Q30" s="22">
        <f>SUM(Q14,Q14:Q15,Q19:Q29)</f>
        <v>77453652</v>
      </c>
      <c r="R30" s="560">
        <f t="shared" si="0"/>
        <v>0.19412016856334935</v>
      </c>
      <c r="S30" s="59"/>
      <c r="T30" s="22">
        <f>SUM(T14,T14:T15,T19:T29)</f>
        <v>0</v>
      </c>
      <c r="U30" s="22">
        <f>SUM(U14,U14:U15,U19:U29)</f>
        <v>62206891</v>
      </c>
      <c r="V30" s="22">
        <f>SUM(V14,V14:V15,V19:V29)</f>
        <v>15246761</v>
      </c>
      <c r="W30" s="9"/>
    </row>
    <row r="31" spans="1:23" ht="11.25">
      <c r="A31" s="33"/>
      <c r="B31" s="33"/>
      <c r="C31" s="33"/>
      <c r="D31" s="12" t="s">
        <v>19</v>
      </c>
      <c r="E31" s="472"/>
      <c r="F31" s="12"/>
      <c r="G31" s="12" t="s">
        <v>877</v>
      </c>
      <c r="H31" s="12"/>
      <c r="I31" s="12"/>
      <c r="J31" s="12"/>
      <c r="K31" s="12"/>
      <c r="L31" s="13"/>
      <c r="M31" s="13"/>
      <c r="N31" s="13"/>
      <c r="O31" s="375">
        <f>SUM(O30,O12,O10,O9,O8)</f>
        <v>2118937022</v>
      </c>
      <c r="P31" s="375">
        <f>SUM(P30,P12,P10,P9,P8)</f>
        <v>2553691048</v>
      </c>
      <c r="Q31" s="375">
        <f>SUM(Q30,Q12,Q10,Q9,Q8)</f>
        <v>1794429287</v>
      </c>
      <c r="R31" s="563">
        <f t="shared" si="0"/>
        <v>0.7026806505843224</v>
      </c>
      <c r="S31" s="64"/>
      <c r="T31" s="375">
        <f>SUM(T30,T12,T10,T9,T8)</f>
        <v>0</v>
      </c>
      <c r="U31" s="375">
        <f>SUM(U30,U12,U10,U9,U8)</f>
        <v>1094379998</v>
      </c>
      <c r="V31" s="375">
        <f>SUM(V30,V12,V10,V9,V8)</f>
        <v>700049289</v>
      </c>
      <c r="W31" s="9"/>
    </row>
    <row r="32" spans="12:23" ht="11.25">
      <c r="L32" s="64"/>
      <c r="M32" s="64"/>
      <c r="N32" s="64"/>
      <c r="O32" s="64"/>
      <c r="P32" s="64"/>
      <c r="Q32" s="452"/>
      <c r="R32" s="556">
        <f t="shared" si="0"/>
      </c>
      <c r="S32" s="64"/>
      <c r="T32" s="64"/>
      <c r="U32" s="64"/>
      <c r="V32" s="64"/>
      <c r="W32" s="9"/>
    </row>
    <row r="33" spans="13:23" ht="11.25">
      <c r="M33" s="64"/>
      <c r="N33" s="64"/>
      <c r="O33" s="64"/>
      <c r="P33" s="64"/>
      <c r="Q33" s="452"/>
      <c r="R33" s="556">
        <f t="shared" si="0"/>
      </c>
      <c r="S33" s="64"/>
      <c r="T33" s="64"/>
      <c r="U33" s="64"/>
      <c r="V33" s="64"/>
      <c r="W33" s="9"/>
    </row>
    <row r="34" spans="1:23" ht="11.25">
      <c r="A34" s="461"/>
      <c r="B34" s="461"/>
      <c r="C34" s="461"/>
      <c r="D34" s="461" t="s">
        <v>23</v>
      </c>
      <c r="E34" s="461"/>
      <c r="F34" s="461"/>
      <c r="G34" s="461"/>
      <c r="H34" s="461"/>
      <c r="I34" s="461"/>
      <c r="J34" s="183" t="s">
        <v>64</v>
      </c>
      <c r="K34" s="183"/>
      <c r="L34" s="264"/>
      <c r="M34" s="183"/>
      <c r="N34" s="183"/>
      <c r="O34" s="264"/>
      <c r="P34" s="264"/>
      <c r="Q34" s="458"/>
      <c r="R34" s="564">
        <f t="shared" si="0"/>
      </c>
      <c r="S34" s="449"/>
      <c r="T34" s="458"/>
      <c r="U34" s="458"/>
      <c r="V34" s="458"/>
      <c r="W34" s="9"/>
    </row>
    <row r="35" spans="4:23" ht="11.25">
      <c r="D35" s="7"/>
      <c r="E35" s="190" t="s">
        <v>19</v>
      </c>
      <c r="F35" s="470"/>
      <c r="G35" s="470"/>
      <c r="H35" s="470"/>
      <c r="I35" s="470"/>
      <c r="J35" s="470"/>
      <c r="K35" s="470" t="s">
        <v>65</v>
      </c>
      <c r="L35" s="471"/>
      <c r="M35" s="21" t="s">
        <v>66</v>
      </c>
      <c r="N35" s="471" t="s">
        <v>66</v>
      </c>
      <c r="O35" s="22">
        <f>IF($N35="","",IF(SUMIF('[1]Címrend'!$Q:$Q,$N35,'[1]Címrend'!S:S)=0,0,SUMIF('[1]Címrend'!$Q:$Q,$N35,'[1]Címrend'!S:S)))</f>
        <v>791718689</v>
      </c>
      <c r="P35" s="22">
        <f>IF($N35="","",IF(SUMIF('[1]Címrend'!$Q:$Q,$N35,'[1]Címrend'!T:T)=0,0,SUMIF('[1]Címrend'!$Q:$Q,$N35,'[1]Címrend'!T:T)))</f>
        <v>907181493</v>
      </c>
      <c r="Q35" s="22">
        <v>336730737</v>
      </c>
      <c r="R35" s="560">
        <f t="shared" si="0"/>
        <v>0.37118342867252474</v>
      </c>
      <c r="S35" s="59"/>
      <c r="T35" s="22">
        <v>0</v>
      </c>
      <c r="U35" s="22">
        <f>Q35-V35</f>
        <v>82610814</v>
      </c>
      <c r="V35" s="22">
        <v>254119923</v>
      </c>
      <c r="W35" s="9"/>
    </row>
    <row r="36" spans="4:23" ht="11.25">
      <c r="D36" s="7"/>
      <c r="E36" s="190" t="s">
        <v>23</v>
      </c>
      <c r="F36" s="470"/>
      <c r="G36" s="470"/>
      <c r="H36" s="470"/>
      <c r="I36" s="470"/>
      <c r="J36" s="470"/>
      <c r="K36" s="470" t="s">
        <v>67</v>
      </c>
      <c r="L36" s="471"/>
      <c r="M36" s="21" t="s">
        <v>68</v>
      </c>
      <c r="N36" s="471" t="s">
        <v>68</v>
      </c>
      <c r="O36" s="22">
        <f>IF($N36="","",IF(SUMIF('[1]Címrend'!$Q:$Q,$N36,'[1]Címrend'!S:S)=0,0,SUMIF('[1]Címrend'!$Q:$Q,$N36,'[1]Címrend'!S:S)))</f>
        <v>220351612</v>
      </c>
      <c r="P36" s="22">
        <f>IF($N36="","",IF(SUMIF('[1]Címrend'!$Q:$Q,$N36,'[1]Címrend'!T:T)=0,0,SUMIF('[1]Címrend'!$Q:$Q,$N36,'[1]Címrend'!T:T)))</f>
        <v>254028172</v>
      </c>
      <c r="Q36" s="22">
        <v>177909967</v>
      </c>
      <c r="R36" s="560">
        <f t="shared" si="0"/>
        <v>0.7003552621714728</v>
      </c>
      <c r="S36" s="59"/>
      <c r="T36" s="22">
        <v>0</v>
      </c>
      <c r="U36" s="22">
        <f>Q36-V36</f>
        <v>130295008</v>
      </c>
      <c r="V36" s="22">
        <v>47614959</v>
      </c>
      <c r="W36" s="9"/>
    </row>
    <row r="37" spans="5:23" ht="11.25">
      <c r="E37" s="66" t="s">
        <v>26</v>
      </c>
      <c r="J37" s="16"/>
      <c r="K37" s="16" t="s">
        <v>69</v>
      </c>
      <c r="L37" s="17"/>
      <c r="M37" s="18"/>
      <c r="N37" s="16" t="s">
        <v>70</v>
      </c>
      <c r="O37" s="452"/>
      <c r="P37" s="452"/>
      <c r="Q37" s="452"/>
      <c r="R37" s="556">
        <f t="shared" si="0"/>
      </c>
      <c r="S37" s="449"/>
      <c r="T37" s="452"/>
      <c r="U37" s="452"/>
      <c r="V37" s="452"/>
      <c r="W37" s="9"/>
    </row>
    <row r="38" spans="6:23" ht="11.25">
      <c r="F38" s="66" t="s">
        <v>19</v>
      </c>
      <c r="J38" s="16"/>
      <c r="K38" s="16"/>
      <c r="L38" s="17" t="s">
        <v>437</v>
      </c>
      <c r="M38" s="18" t="s">
        <v>71</v>
      </c>
      <c r="N38" s="16" t="s">
        <v>71</v>
      </c>
      <c r="O38" s="449">
        <f>IF($N38="","",IF(SUMIF('[1]Címrend'!$Q:$Q,$N38,'[1]Címrend'!S:S)=0,0,SUMIF('[1]Címrend'!$Q:$Q,$N38,'[1]Címrend'!S:S)))</f>
        <v>0</v>
      </c>
      <c r="P38" s="449">
        <f>IF($N38="","",IF(SUMIF('[1]Címrend'!$Q:$Q,$N38,'[1]Címrend'!T:T)=0,0,SUMIF('[1]Címrend'!$Q:$Q,$N38,'[1]Címrend'!T:T)))</f>
        <v>0</v>
      </c>
      <c r="Q38" s="449">
        <f>IF($N38="","",IF(SUMIF('[1]Címrend'!$Q:$Q,$N38,'[1]Címrend'!U:U)=0,0,SUMIF('[1]Címrend'!$Q:$Q,$N38,'[1]Címrend'!U:U)))</f>
        <v>0</v>
      </c>
      <c r="R38" s="562">
        <f t="shared" si="0"/>
        <v>0</v>
      </c>
      <c r="S38" s="448"/>
      <c r="T38" s="449">
        <f>IF($N38="","",IF(SUMIF('[1]Címrend'!$Q:$Q,$N38,'[1]Címrend'!V:V)=0,0,SUMIF('[1]Címrend'!$Q:$Q,$N38,'[1]Címrend'!V:V)))</f>
        <v>0</v>
      </c>
      <c r="U38" s="449">
        <f>IF($N38="","",IF(SUMIF('[1]Címrend'!$Q:$Q,$N38,'[1]Címrend'!W:W)=0,0,SUMIF('[1]Címrend'!$Q:$Q,$N38,'[1]Címrend'!W:W)))</f>
        <v>0</v>
      </c>
      <c r="V38" s="449">
        <f>IF($N38="","",IF(SUMIF('[1]Címrend'!$Q:$Q,$N38,'[1]Címrend'!X:X)=0,0,SUMIF('[1]Címrend'!$Q:$Q,$N38,'[1]Címrend'!X:X)))</f>
        <v>0</v>
      </c>
      <c r="W38" s="9"/>
    </row>
    <row r="39" spans="6:23" ht="11.25">
      <c r="F39" s="66" t="s">
        <v>23</v>
      </c>
      <c r="J39" s="16"/>
      <c r="K39" s="16"/>
      <c r="L39" s="17" t="s">
        <v>72</v>
      </c>
      <c r="M39" s="18" t="s">
        <v>73</v>
      </c>
      <c r="N39" s="16" t="s">
        <v>73</v>
      </c>
      <c r="O39" s="449">
        <f>IF($N39="","",IF(SUMIF('[1]Címrend'!$Q:$Q,$N39,'[1]Címrend'!S:S)=0,0,SUMIF('[1]Címrend'!$Q:$Q,$N39,'[1]Címrend'!S:S)))</f>
        <v>0</v>
      </c>
      <c r="P39" s="449">
        <f>IF($N39="","",IF(SUMIF('[1]Címrend'!$Q:$Q,$N39,'[1]Címrend'!T:T)=0,0,SUMIF('[1]Címrend'!$Q:$Q,$N39,'[1]Címrend'!T:T)))</f>
        <v>0</v>
      </c>
      <c r="Q39" s="449">
        <f>IF($N39="","",IF(SUMIF('[1]Címrend'!$Q:$Q,$N39,'[1]Címrend'!U:U)=0,0,SUMIF('[1]Címrend'!$Q:$Q,$N39,'[1]Címrend'!U:U)))</f>
        <v>0</v>
      </c>
      <c r="R39" s="562">
        <f t="shared" si="0"/>
        <v>0</v>
      </c>
      <c r="S39" s="448"/>
      <c r="T39" s="449">
        <f>IF($N39="","",IF(SUMIF('[1]Címrend'!$Q:$Q,$N39,'[1]Címrend'!V:V)=0,0,SUMIF('[1]Címrend'!$Q:$Q,$N39,'[1]Címrend'!V:V)))</f>
        <v>0</v>
      </c>
      <c r="U39" s="449">
        <f>IF($N39="","",IF(SUMIF('[1]Címrend'!$Q:$Q,$N39,'[1]Címrend'!W:W)=0,0,SUMIF('[1]Címrend'!$Q:$Q,$N39,'[1]Címrend'!W:W)))</f>
        <v>0</v>
      </c>
      <c r="V39" s="449">
        <f>IF($N39="","",IF(SUMIF('[1]Címrend'!$Q:$Q,$N39,'[1]Címrend'!X:X)=0,0,SUMIF('[1]Címrend'!$Q:$Q,$N39,'[1]Címrend'!X:X)))</f>
        <v>0</v>
      </c>
      <c r="W39" s="9"/>
    </row>
    <row r="40" spans="6:23" ht="11.25">
      <c r="F40" s="66" t="s">
        <v>26</v>
      </c>
      <c r="J40" s="16"/>
      <c r="K40" s="16"/>
      <c r="L40" s="17" t="s">
        <v>74</v>
      </c>
      <c r="M40" s="18" t="s">
        <v>75</v>
      </c>
      <c r="N40" s="16" t="s">
        <v>75</v>
      </c>
      <c r="O40" s="449">
        <f>IF($N40="","",IF(SUMIF('[1]Címrend'!$Q:$Q,$N40,'[1]Címrend'!S:S)=0,0,SUMIF('[1]Címrend'!$Q:$Q,$N40,'[1]Címrend'!S:S)))</f>
        <v>0</v>
      </c>
      <c r="P40" s="449">
        <f>IF($N40="","",IF(SUMIF('[1]Címrend'!$Q:$Q,$N40,'[1]Címrend'!T:T)=0,0,SUMIF('[1]Címrend'!$Q:$Q,$N40,'[1]Címrend'!T:T)))</f>
        <v>0</v>
      </c>
      <c r="Q40" s="449">
        <f>IF($N40="","",IF(SUMIF('[1]Címrend'!$Q:$Q,$N40,'[1]Címrend'!U:U)=0,0,SUMIF('[1]Címrend'!$Q:$Q,$N40,'[1]Címrend'!U:U)))</f>
        <v>0</v>
      </c>
      <c r="R40" s="562">
        <f t="shared" si="0"/>
        <v>0</v>
      </c>
      <c r="S40" s="448"/>
      <c r="T40" s="449">
        <f>IF($N40="","",IF(SUMIF('[1]Címrend'!$Q:$Q,$N40,'[1]Címrend'!V:V)=0,0,SUMIF('[1]Címrend'!$Q:$Q,$N40,'[1]Címrend'!V:V)))</f>
        <v>0</v>
      </c>
      <c r="U40" s="449">
        <f>IF($N40="","",IF(SUMIF('[1]Címrend'!$Q:$Q,$N40,'[1]Címrend'!W:W)=0,0,SUMIF('[1]Címrend'!$Q:$Q,$N40,'[1]Címrend'!W:W)))</f>
        <v>0</v>
      </c>
      <c r="V40" s="449">
        <f>IF($N40="","",IF(SUMIF('[1]Címrend'!$Q:$Q,$N40,'[1]Címrend'!X:X)=0,0,SUMIF('[1]Címrend'!$Q:$Q,$N40,'[1]Címrend'!X:X)))</f>
        <v>0</v>
      </c>
      <c r="W40" s="9"/>
    </row>
    <row r="41" spans="6:23" ht="11.25">
      <c r="F41" s="66" t="s">
        <v>30</v>
      </c>
      <c r="J41" s="16"/>
      <c r="K41" s="16"/>
      <c r="L41" s="17" t="s">
        <v>76</v>
      </c>
      <c r="M41" s="18" t="s">
        <v>77</v>
      </c>
      <c r="N41" s="16" t="s">
        <v>77</v>
      </c>
      <c r="O41" s="449">
        <f>IF($N41="","",IF(SUMIF('[1]Címrend'!$Q:$Q,$N41,'[1]Címrend'!S:S)=0,0,SUMIF('[1]Címrend'!$Q:$Q,$N41,'[1]Címrend'!S:S)))</f>
        <v>0</v>
      </c>
      <c r="P41" s="449">
        <f>IF($N41="","",IF(SUMIF('[1]Címrend'!$Q:$Q,$N41,'[1]Címrend'!T:T)=0,0,SUMIF('[1]Címrend'!$Q:$Q,$N41,'[1]Címrend'!T:T)))</f>
        <v>0</v>
      </c>
      <c r="Q41" s="449">
        <f>IF($N41="","",IF(SUMIF('[1]Címrend'!$Q:$Q,$N41,'[1]Címrend'!U:U)=0,0,SUMIF('[1]Címrend'!$Q:$Q,$N41,'[1]Címrend'!U:U)))</f>
        <v>0</v>
      </c>
      <c r="R41" s="562">
        <f t="shared" si="0"/>
        <v>0</v>
      </c>
      <c r="S41" s="448"/>
      <c r="T41" s="449">
        <f>IF($N41="","",IF(SUMIF('[1]Címrend'!$Q:$Q,$N41,'[1]Címrend'!V:V)=0,0,SUMIF('[1]Címrend'!$Q:$Q,$N41,'[1]Címrend'!V:V)))</f>
        <v>0</v>
      </c>
      <c r="U41" s="449">
        <f>IF($N41="","",IF(SUMIF('[1]Címrend'!$Q:$Q,$N41,'[1]Címrend'!W:W)=0,0,SUMIF('[1]Címrend'!$Q:$Q,$N41,'[1]Címrend'!W:W)))</f>
        <v>0</v>
      </c>
      <c r="V41" s="449">
        <f>IF($N41="","",IF(SUMIF('[1]Címrend'!$Q:$Q,$N41,'[1]Címrend'!X:X)=0,0,SUMIF('[1]Címrend'!$Q:$Q,$N41,'[1]Címrend'!X:X)))</f>
        <v>0</v>
      </c>
      <c r="W41" s="9"/>
    </row>
    <row r="42" spans="6:23" ht="11.25">
      <c r="F42" s="66" t="s">
        <v>33</v>
      </c>
      <c r="J42" s="16"/>
      <c r="K42" s="16"/>
      <c r="L42" s="17" t="s">
        <v>78</v>
      </c>
      <c r="M42" s="18" t="s">
        <v>79</v>
      </c>
      <c r="N42" s="16" t="s">
        <v>79</v>
      </c>
      <c r="O42" s="449">
        <f>IF($N42="","",IF(SUMIF('[1]Címrend'!$Q:$Q,$N42,'[1]Címrend'!S:S)=0,0,SUMIF('[1]Címrend'!$Q:$Q,$N42,'[1]Címrend'!S:S)))</f>
        <v>0</v>
      </c>
      <c r="P42" s="449">
        <f>IF($N42="","",IF(SUMIF('[1]Címrend'!$Q:$Q,$N42,'[1]Címrend'!T:T)=0,0,SUMIF('[1]Címrend'!$Q:$Q,$N42,'[1]Címrend'!T:T)))</f>
        <v>0</v>
      </c>
      <c r="Q42" s="449">
        <f>IF($N42="","",IF(SUMIF('[1]Címrend'!$Q:$Q,$N42,'[1]Címrend'!U:U)=0,0,SUMIF('[1]Címrend'!$Q:$Q,$N42,'[1]Címrend'!U:U)))</f>
        <v>0</v>
      </c>
      <c r="R42" s="562">
        <f t="shared" si="0"/>
        <v>0</v>
      </c>
      <c r="S42" s="448"/>
      <c r="T42" s="449">
        <f>IF($N42="","",IF(SUMIF('[1]Címrend'!$Q:$Q,$N42,'[1]Címrend'!V:V)=0,0,SUMIF('[1]Címrend'!$Q:$Q,$N42,'[1]Címrend'!V:V)))</f>
        <v>0</v>
      </c>
      <c r="U42" s="449">
        <f>IF($N42="","",IF(SUMIF('[1]Címrend'!$Q:$Q,$N42,'[1]Címrend'!W:W)=0,0,SUMIF('[1]Címrend'!$Q:$Q,$N42,'[1]Címrend'!W:W)))</f>
        <v>0</v>
      </c>
      <c r="V42" s="449">
        <f>IF($N42="","",IF(SUMIF('[1]Címrend'!$Q:$Q,$N42,'[1]Címrend'!X:X)=0,0,SUMIF('[1]Címrend'!$Q:$Q,$N42,'[1]Címrend'!X:X)))</f>
        <v>0</v>
      </c>
      <c r="W42" s="9"/>
    </row>
    <row r="43" spans="6:25" ht="11.25">
      <c r="F43" s="66" t="s">
        <v>43</v>
      </c>
      <c r="J43" s="16"/>
      <c r="K43" s="16"/>
      <c r="L43" s="17" t="s">
        <v>80</v>
      </c>
      <c r="M43" s="18" t="s">
        <v>81</v>
      </c>
      <c r="N43" s="16" t="s">
        <v>81</v>
      </c>
      <c r="O43" s="449">
        <f>IF($N43="","",IF(SUMIF('[1]Címrend'!$Q:$Q,$N43,'[1]Címrend'!S:S)=0,0,SUMIF('[1]Címrend'!$Q:$Q,$N43,'[1]Címrend'!S:S)))</f>
        <v>0</v>
      </c>
      <c r="P43" s="449">
        <f>IF($N43="","",IF(SUMIF('[1]Címrend'!$Q:$Q,$N43,'[1]Címrend'!T:T)=0,0,SUMIF('[1]Címrend'!$Q:$Q,$N43,'[1]Címrend'!T:T)))</f>
        <v>0</v>
      </c>
      <c r="Q43" s="449">
        <f>IF($N43="","",IF(SUMIF('[1]Címrend'!$Q:$Q,$N43,'[1]Címrend'!U:U)=0,0,SUMIF('[1]Címrend'!$Q:$Q,$N43,'[1]Címrend'!U:U)))</f>
        <v>0</v>
      </c>
      <c r="R43" s="562">
        <f t="shared" si="0"/>
        <v>0</v>
      </c>
      <c r="S43" s="448"/>
      <c r="T43" s="449">
        <f>IF($N43="","",IF(SUMIF('[1]Címrend'!$Q:$Q,$N43,'[1]Címrend'!V:V)=0,0,SUMIF('[1]Címrend'!$Q:$Q,$N43,'[1]Címrend'!V:V)))</f>
        <v>0</v>
      </c>
      <c r="U43" s="449">
        <f>IF($N43="","",IF(SUMIF('[1]Címrend'!$Q:$Q,$N43,'[1]Címrend'!W:W)=0,0,SUMIF('[1]Címrend'!$Q:$Q,$N43,'[1]Címrend'!W:W)))</f>
        <v>0</v>
      </c>
      <c r="V43" s="449">
        <f>IF($N43="","",IF(SUMIF('[1]Címrend'!$Q:$Q,$N43,'[1]Címrend'!X:X)=0,0,SUMIF('[1]Címrend'!$Q:$Q,$N43,'[1]Címrend'!X:X)))</f>
        <v>0</v>
      </c>
      <c r="W43" s="9"/>
      <c r="Y43" s="9"/>
    </row>
    <row r="44" spans="6:23" ht="11.25">
      <c r="F44" s="66" t="s">
        <v>46</v>
      </c>
      <c r="J44" s="16"/>
      <c r="K44" s="16"/>
      <c r="L44" s="17" t="s">
        <v>82</v>
      </c>
      <c r="M44" s="18" t="s">
        <v>83</v>
      </c>
      <c r="N44" s="16" t="s">
        <v>83</v>
      </c>
      <c r="O44" s="449">
        <f>IF($N44="","",IF(SUMIF('[1]Címrend'!$Q:$Q,$N44,'[1]Címrend'!S:S)=0,0,SUMIF('[1]Címrend'!$Q:$Q,$N44,'[1]Címrend'!S:S)))</f>
        <v>0</v>
      </c>
      <c r="P44" s="449">
        <f>IF($N44="","",IF(SUMIF('[1]Címrend'!$Q:$Q,$N44,'[1]Címrend'!T:T)=0,0,SUMIF('[1]Címrend'!$Q:$Q,$N44,'[1]Címrend'!T:T)))</f>
        <v>0</v>
      </c>
      <c r="Q44" s="449">
        <f>IF($N44="","",IF(SUMIF('[1]Címrend'!$Q:$Q,$N44,'[1]Címrend'!U:U)=0,0,SUMIF('[1]Címrend'!$Q:$Q,$N44,'[1]Címrend'!U:U)))</f>
        <v>0</v>
      </c>
      <c r="R44" s="562">
        <f t="shared" si="0"/>
        <v>0</v>
      </c>
      <c r="S44" s="448"/>
      <c r="T44" s="449">
        <f>IF($N44="","",IF(SUMIF('[1]Címrend'!$Q:$Q,$N44,'[1]Címrend'!V:V)=0,0,SUMIF('[1]Címrend'!$Q:$Q,$N44,'[1]Címrend'!V:V)))</f>
        <v>0</v>
      </c>
      <c r="U44" s="449">
        <f>IF($N44="","",IF(SUMIF('[1]Címrend'!$Q:$Q,$N44,'[1]Címrend'!W:W)=0,0,SUMIF('[1]Címrend'!$Q:$Q,$N44,'[1]Címrend'!W:W)))</f>
        <v>0</v>
      </c>
      <c r="V44" s="449">
        <f>IF($N44="","",IF(SUMIF('[1]Címrend'!$Q:$Q,$N44,'[1]Címrend'!X:X)=0,0,SUMIF('[1]Címrend'!$Q:$Q,$N44,'[1]Címrend'!X:X)))</f>
        <v>0</v>
      </c>
      <c r="W44" s="9"/>
    </row>
    <row r="45" spans="6:23" ht="11.25">
      <c r="F45" s="66" t="s">
        <v>49</v>
      </c>
      <c r="J45" s="16"/>
      <c r="K45" s="16"/>
      <c r="L45" s="8" t="s">
        <v>351</v>
      </c>
      <c r="M45" s="18" t="s">
        <v>85</v>
      </c>
      <c r="N45" s="16" t="s">
        <v>85</v>
      </c>
      <c r="O45" s="449">
        <f>IF($N45="","",IF(SUMIF('[1]Címrend'!$Q:$Q,$N45,'[1]Címrend'!S:S)=0,0,SUMIF('[1]Címrend'!$Q:$Q,$N45,'[1]Címrend'!S:S)))</f>
        <v>0</v>
      </c>
      <c r="P45" s="449">
        <f>IF($N45="","",IF(SUMIF('[1]Címrend'!$Q:$Q,$N45,'[1]Címrend'!T:T)=0,0,SUMIF('[1]Címrend'!$Q:$Q,$N45,'[1]Címrend'!T:T)))</f>
        <v>0</v>
      </c>
      <c r="Q45" s="449">
        <f>IF($N45="","",IF(SUMIF('[1]Címrend'!$Q:$Q,$N45,'[1]Címrend'!U:U)=0,0,SUMIF('[1]Címrend'!$Q:$Q,$N45,'[1]Címrend'!U:U)))</f>
        <v>0</v>
      </c>
      <c r="R45" s="562">
        <f t="shared" si="0"/>
        <v>0</v>
      </c>
      <c r="S45" s="448"/>
      <c r="T45" s="449">
        <f>IF($N45="","",IF(SUMIF('[1]Címrend'!$Q:$Q,$N45,'[1]Címrend'!V:V)=0,0,SUMIF('[1]Címrend'!$Q:$Q,$N45,'[1]Címrend'!V:V)))</f>
        <v>0</v>
      </c>
      <c r="U45" s="449">
        <f>IF($N45="","",IF(SUMIF('[1]Címrend'!$Q:$Q,$N45,'[1]Címrend'!W:W)=0,0,SUMIF('[1]Címrend'!$Q:$Q,$N45,'[1]Címrend'!W:W)))</f>
        <v>0</v>
      </c>
      <c r="V45" s="449">
        <f>IF($N45="","",IF(SUMIF('[1]Címrend'!$Q:$Q,$N45,'[1]Címrend'!X:X)=0,0,SUMIF('[1]Címrend'!$Q:$Q,$N45,'[1]Címrend'!X:X)))</f>
        <v>0</v>
      </c>
      <c r="W45" s="9"/>
    </row>
    <row r="46" spans="6:23" ht="11.25">
      <c r="F46" s="66" t="s">
        <v>52</v>
      </c>
      <c r="J46" s="16"/>
      <c r="K46" s="16"/>
      <c r="L46" s="17" t="s">
        <v>84</v>
      </c>
      <c r="M46" s="18" t="s">
        <v>352</v>
      </c>
      <c r="N46" s="16" t="s">
        <v>352</v>
      </c>
      <c r="O46" s="449">
        <f>IF($N46="","",IF(SUMIF('[1]Címrend'!$Q:$Q,$N46,'[1]Címrend'!S:S)=0,0,SUMIF('[1]Címrend'!$Q:$Q,$N46,'[1]Címrend'!S:S)))</f>
        <v>0</v>
      </c>
      <c r="P46" s="449">
        <f>IF($N46="","",IF(SUMIF('[1]Címrend'!$Q:$Q,$N46,'[1]Címrend'!T:T)=0,0,SUMIF('[1]Címrend'!$Q:$Q,$N46,'[1]Címrend'!T:T)))</f>
        <v>1300000</v>
      </c>
      <c r="Q46" s="449">
        <v>1300000</v>
      </c>
      <c r="R46" s="562">
        <f t="shared" si="0"/>
        <v>1</v>
      </c>
      <c r="S46" s="448"/>
      <c r="T46" s="449">
        <f>IF($N46="","",IF(SUMIF('[1]Címrend'!$Q:$Q,$N46,'[1]Címrend'!V:V)=0,0,SUMIF('[1]Címrend'!$Q:$Q,$N46,'[1]Címrend'!V:V)))</f>
        <v>0</v>
      </c>
      <c r="U46" s="449">
        <v>0</v>
      </c>
      <c r="V46" s="449">
        <v>1300000</v>
      </c>
      <c r="W46" s="9"/>
    </row>
    <row r="47" spans="4:23" ht="11.25">
      <c r="D47" s="7"/>
      <c r="E47" s="190" t="s">
        <v>26</v>
      </c>
      <c r="F47" s="470"/>
      <c r="G47" s="470"/>
      <c r="H47" s="470"/>
      <c r="I47" s="470"/>
      <c r="J47" s="470"/>
      <c r="K47" s="470" t="s">
        <v>69</v>
      </c>
      <c r="L47" s="471"/>
      <c r="M47" s="21" t="s">
        <v>70</v>
      </c>
      <c r="N47" s="471" t="s">
        <v>70</v>
      </c>
      <c r="O47" s="22">
        <f>SUM(O38:O46)</f>
        <v>0</v>
      </c>
      <c r="P47" s="22">
        <f>SUM(P38:P46)</f>
        <v>1300000</v>
      </c>
      <c r="Q47" s="22">
        <f>SUM(Q38:Q46)</f>
        <v>1300000</v>
      </c>
      <c r="R47" s="560">
        <f t="shared" si="0"/>
        <v>1</v>
      </c>
      <c r="S47" s="59"/>
      <c r="T47" s="22">
        <f>SUM(T38:T46)</f>
        <v>0</v>
      </c>
      <c r="U47" s="22">
        <f>SUM(U38:U46)</f>
        <v>0</v>
      </c>
      <c r="V47" s="22">
        <f>SUM(V38:V46)</f>
        <v>1300000</v>
      </c>
      <c r="W47" s="9"/>
    </row>
    <row r="48" spans="1:23" ht="11.25">
      <c r="A48" s="33"/>
      <c r="B48" s="33"/>
      <c r="C48" s="33"/>
      <c r="D48" s="33" t="s">
        <v>23</v>
      </c>
      <c r="E48" s="33"/>
      <c r="F48" s="33"/>
      <c r="G48" s="12" t="s">
        <v>878</v>
      </c>
      <c r="H48" s="33"/>
      <c r="I48" s="33"/>
      <c r="J48" s="33"/>
      <c r="K48" s="33"/>
      <c r="L48" s="20"/>
      <c r="M48" s="33"/>
      <c r="N48" s="33"/>
      <c r="O48" s="22">
        <f>SUM(O47,O36,O35)</f>
        <v>1012070301</v>
      </c>
      <c r="P48" s="22">
        <f>SUM(P47,P36,P35)</f>
        <v>1162509665</v>
      </c>
      <c r="Q48" s="22">
        <f>SUM(Q47,Q36,Q35)</f>
        <v>515940704</v>
      </c>
      <c r="R48" s="560">
        <f t="shared" si="0"/>
        <v>0.4438162705511786</v>
      </c>
      <c r="S48" s="449"/>
      <c r="T48" s="22">
        <f>SUM(T47,T36,T35)</f>
        <v>0</v>
      </c>
      <c r="U48" s="22">
        <f>SUM(U47,U36,U35)</f>
        <v>212905822</v>
      </c>
      <c r="V48" s="22">
        <f>SUM(V47,V36,V35)</f>
        <v>303034882</v>
      </c>
      <c r="W48" s="9"/>
    </row>
    <row r="49" spans="4:23" ht="11.25">
      <c r="D49" s="451"/>
      <c r="E49" s="451"/>
      <c r="F49" s="451"/>
      <c r="G49" s="18"/>
      <c r="H49" s="451"/>
      <c r="I49" s="451"/>
      <c r="J49" s="451"/>
      <c r="K49" s="451"/>
      <c r="L49" s="451"/>
      <c r="M49" s="451"/>
      <c r="N49" s="451"/>
      <c r="O49" s="448"/>
      <c r="P49" s="448"/>
      <c r="Q49" s="448"/>
      <c r="R49" s="562">
        <f t="shared" si="0"/>
      </c>
      <c r="S49" s="64"/>
      <c r="T49" s="449"/>
      <c r="U49" s="449"/>
      <c r="V49" s="449"/>
      <c r="W49" s="9"/>
    </row>
    <row r="50" spans="1:23" ht="11.25">
      <c r="A50" s="33"/>
      <c r="B50" s="20"/>
      <c r="C50" s="20" t="s">
        <v>17</v>
      </c>
      <c r="D50" s="20"/>
      <c r="E50" s="20" t="s">
        <v>86</v>
      </c>
      <c r="F50" s="20"/>
      <c r="G50" s="21"/>
      <c r="H50" s="20"/>
      <c r="I50" s="20"/>
      <c r="J50" s="20"/>
      <c r="K50" s="20"/>
      <c r="L50" s="20"/>
      <c r="M50" s="20" t="s">
        <v>879</v>
      </c>
      <c r="N50" s="20"/>
      <c r="O50" s="22">
        <f>SUM(O48,O31)</f>
        <v>3131007323</v>
      </c>
      <c r="P50" s="22">
        <f>SUM(P48,P31)</f>
        <v>3716200713</v>
      </c>
      <c r="Q50" s="22">
        <f>SUM(Q48,Q31)</f>
        <v>2310369991</v>
      </c>
      <c r="R50" s="560">
        <f t="shared" si="0"/>
        <v>0.6217021548157697</v>
      </c>
      <c r="S50" s="19"/>
      <c r="T50" s="22">
        <f>SUM(T48,T31)</f>
        <v>0</v>
      </c>
      <c r="U50" s="22">
        <f>SUM(U48,U31)</f>
        <v>1307285820</v>
      </c>
      <c r="V50" s="22">
        <f>SUM(V48,V31)</f>
        <v>1003084171</v>
      </c>
      <c r="W50" s="9"/>
    </row>
    <row r="51" spans="1:23" ht="11.25">
      <c r="A51" s="64"/>
      <c r="B51" s="64"/>
      <c r="C51" s="64"/>
      <c r="D51" s="448"/>
      <c r="E51" s="448"/>
      <c r="F51" s="448"/>
      <c r="G51" s="24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562">
        <f t="shared" si="0"/>
      </c>
      <c r="S51" s="64"/>
      <c r="T51" s="449"/>
      <c r="U51" s="449"/>
      <c r="V51" s="449"/>
      <c r="W51" s="9"/>
    </row>
    <row r="52" spans="1:23" ht="11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56">
        <f t="shared" si="0"/>
      </c>
      <c r="S52" s="64"/>
      <c r="T52" s="64"/>
      <c r="U52" s="64"/>
      <c r="V52" s="64"/>
      <c r="W52" s="9"/>
    </row>
    <row r="53" spans="1:23" ht="11.25">
      <c r="A53" s="457"/>
      <c r="B53" s="25"/>
      <c r="C53" s="25" t="s">
        <v>87</v>
      </c>
      <c r="D53" s="25"/>
      <c r="E53" s="25"/>
      <c r="F53" s="25"/>
      <c r="G53" s="25"/>
      <c r="H53" s="25"/>
      <c r="I53" s="25" t="s">
        <v>88</v>
      </c>
      <c r="J53" s="25"/>
      <c r="K53" s="25"/>
      <c r="L53" s="25"/>
      <c r="M53" s="25"/>
      <c r="N53" s="25"/>
      <c r="O53" s="25"/>
      <c r="P53" s="25"/>
      <c r="Q53" s="25"/>
      <c r="R53" s="565">
        <f t="shared" si="0"/>
      </c>
      <c r="S53" s="64"/>
      <c r="T53" s="457"/>
      <c r="U53" s="457"/>
      <c r="V53" s="457"/>
      <c r="W53" s="9"/>
    </row>
    <row r="54" spans="1:23" ht="11.25">
      <c r="A54" s="64"/>
      <c r="B54" s="26"/>
      <c r="C54" s="26"/>
      <c r="D54" s="26"/>
      <c r="E54" s="26" t="s">
        <v>19</v>
      </c>
      <c r="F54" s="43"/>
      <c r="G54" s="43"/>
      <c r="H54" s="43"/>
      <c r="I54" s="43"/>
      <c r="J54" s="43"/>
      <c r="K54" s="27" t="s">
        <v>89</v>
      </c>
      <c r="L54" s="43"/>
      <c r="M54" s="473"/>
      <c r="N54" s="473"/>
      <c r="O54" s="449"/>
      <c r="P54" s="449"/>
      <c r="Q54" s="449"/>
      <c r="R54" s="562">
        <f t="shared" si="0"/>
      </c>
      <c r="S54" s="448"/>
      <c r="T54" s="449"/>
      <c r="U54" s="449"/>
      <c r="V54" s="449"/>
      <c r="W54" s="9"/>
    </row>
    <row r="55" spans="1:23" s="23" customFormat="1" ht="11.25">
      <c r="A55" s="64"/>
      <c r="B55" s="26"/>
      <c r="C55" s="26"/>
      <c r="D55" s="26"/>
      <c r="E55" s="26"/>
      <c r="F55" s="43" t="s">
        <v>19</v>
      </c>
      <c r="G55" s="43"/>
      <c r="H55" s="43"/>
      <c r="I55" s="43"/>
      <c r="J55" s="43"/>
      <c r="K55" s="27"/>
      <c r="L55" s="43" t="s">
        <v>91</v>
      </c>
      <c r="M55" s="43"/>
      <c r="N55" s="43"/>
      <c r="O55" s="449"/>
      <c r="P55" s="449"/>
      <c r="Q55" s="449"/>
      <c r="R55" s="562">
        <f t="shared" si="0"/>
      </c>
      <c r="S55" s="448"/>
      <c r="T55" s="449"/>
      <c r="U55" s="449"/>
      <c r="V55" s="449"/>
      <c r="W55" s="9"/>
    </row>
    <row r="56" spans="1:23" ht="11.25">
      <c r="A56" s="64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64" t="s">
        <v>355</v>
      </c>
      <c r="M56" s="26"/>
      <c r="N56" s="26" t="s">
        <v>511</v>
      </c>
      <c r="O56" s="449">
        <f>IF($N56="","",IF(SUMIF('[1]Címrend'!$Q:$Q,$N56,'[1]Címrend'!S:S)=0,0,SUMIF('[1]Címrend'!$Q:$Q,$N56,'[1]Címrend'!S:S)))</f>
        <v>0</v>
      </c>
      <c r="P56" s="449">
        <f>IF($N56="","",IF(SUMIF('[1]Címrend'!$Q:$Q,$N56,'[1]Címrend'!T:T)=0,0,SUMIF('[1]Címrend'!$Q:$Q,$N56,'[1]Címrend'!T:T)))</f>
        <v>0</v>
      </c>
      <c r="Q56" s="449">
        <f>IF($N56="","",IF(SUMIF('[1]Címrend'!$Q:$Q,$N56,'[1]Címrend'!U:U)=0,0,SUMIF('[1]Címrend'!$Q:$Q,$N56,'[1]Címrend'!U:U)))</f>
        <v>0</v>
      </c>
      <c r="R56" s="562">
        <f t="shared" si="0"/>
        <v>0</v>
      </c>
      <c r="S56" s="448"/>
      <c r="T56" s="449">
        <f>IF($N56="","",IF(SUMIF('[1]Címrend'!$Q:$Q,$N56,'[1]Címrend'!V:V)=0,0,SUMIF('[1]Címrend'!$Q:$Q,$N56,'[1]Címrend'!V:V)))</f>
        <v>0</v>
      </c>
      <c r="U56" s="449">
        <f>IF($N56="","",IF(SUMIF('[1]Címrend'!$Q:$Q,$N56,'[1]Címrend'!W:W)=0,0,SUMIF('[1]Címrend'!$Q:$Q,$N56,'[1]Címrend'!W:W)))</f>
        <v>0</v>
      </c>
      <c r="V56" s="449">
        <f>IF($N56="","",IF(SUMIF('[1]Címrend'!$Q:$Q,$N56,'[1]Címrend'!X:X)=0,0,SUMIF('[1]Címrend'!$Q:$Q,$N56,'[1]Címrend'!X:X)))</f>
        <v>0</v>
      </c>
      <c r="W56" s="9"/>
    </row>
    <row r="57" spans="1:23" ht="11.25">
      <c r="A57" s="64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64" t="s">
        <v>356</v>
      </c>
      <c r="M57" s="26"/>
      <c r="N57" s="26" t="s">
        <v>513</v>
      </c>
      <c r="O57" s="449">
        <f>IF($N57="","",IF(SUMIF('[1]Címrend'!$Q:$Q,$N57,'[1]Címrend'!S:S)=0,0,SUMIF('[1]Címrend'!$Q:$Q,$N57,'[1]Címrend'!S:S)))</f>
        <v>0</v>
      </c>
      <c r="P57" s="449">
        <f>IF($N57="","",IF(SUMIF('[1]Címrend'!$Q:$Q,$N57,'[1]Címrend'!T:T)=0,0,SUMIF('[1]Címrend'!$Q:$Q,$N57,'[1]Címrend'!T:T)))</f>
        <v>0</v>
      </c>
      <c r="Q57" s="449">
        <f>IF($N57="","",IF(SUMIF('[1]Címrend'!$Q:$Q,$N57,'[1]Címrend'!U:U)=0,0,SUMIF('[1]Címrend'!$Q:$Q,$N57,'[1]Címrend'!U:U)))</f>
        <v>0</v>
      </c>
      <c r="R57" s="562">
        <f t="shared" si="0"/>
        <v>0</v>
      </c>
      <c r="S57" s="448"/>
      <c r="T57" s="449">
        <f>IF($N57="","",IF(SUMIF('[1]Címrend'!$Q:$Q,$N57,'[1]Címrend'!V:V)=0,0,SUMIF('[1]Címrend'!$Q:$Q,$N57,'[1]Címrend'!V:V)))</f>
        <v>0</v>
      </c>
      <c r="U57" s="449">
        <f>IF($N57="","",IF(SUMIF('[1]Címrend'!$Q:$Q,$N57,'[1]Címrend'!W:W)=0,0,SUMIF('[1]Címrend'!$Q:$Q,$N57,'[1]Címrend'!W:W)))</f>
        <v>0</v>
      </c>
      <c r="V57" s="449">
        <f>IF($N57="","",IF(SUMIF('[1]Címrend'!$Q:$Q,$N57,'[1]Címrend'!X:X)=0,0,SUMIF('[1]Címrend'!$Q:$Q,$N57,'[1]Címrend'!X:X)))</f>
        <v>0</v>
      </c>
      <c r="W57" s="9"/>
    </row>
    <row r="58" spans="1:23" ht="11.25">
      <c r="A58" s="64"/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64" t="s">
        <v>357</v>
      </c>
      <c r="M58" s="26"/>
      <c r="N58" s="26" t="s">
        <v>515</v>
      </c>
      <c r="O58" s="449">
        <f>IF($N58="","",IF(SUMIF('[1]Címrend'!$Q:$Q,$N58,'[1]Címrend'!S:S)=0,0,SUMIF('[1]Címrend'!$Q:$Q,$N58,'[1]Címrend'!S:S)))</f>
        <v>0</v>
      </c>
      <c r="P58" s="449">
        <f>IF($N58="","",IF(SUMIF('[1]Címrend'!$Q:$Q,$N58,'[1]Címrend'!T:T)=0,0,SUMIF('[1]Címrend'!$Q:$Q,$N58,'[1]Címrend'!T:T)))</f>
        <v>0</v>
      </c>
      <c r="Q58" s="449">
        <f>IF($N58="","",IF(SUMIF('[1]Címrend'!$Q:$Q,$N58,'[1]Címrend'!U:U)=0,0,SUMIF('[1]Címrend'!$Q:$Q,$N58,'[1]Címrend'!U:U)))</f>
        <v>0</v>
      </c>
      <c r="R58" s="562">
        <f t="shared" si="0"/>
        <v>0</v>
      </c>
      <c r="S58" s="448"/>
      <c r="T58" s="449">
        <f>IF($N58="","",IF(SUMIF('[1]Címrend'!$Q:$Q,$N58,'[1]Címrend'!V:V)=0,0,SUMIF('[1]Címrend'!$Q:$Q,$N58,'[1]Címrend'!V:V)))</f>
        <v>0</v>
      </c>
      <c r="U58" s="449">
        <f>IF($N58="","",IF(SUMIF('[1]Címrend'!$Q:$Q,$N58,'[1]Címrend'!W:W)=0,0,SUMIF('[1]Címrend'!$Q:$Q,$N58,'[1]Címrend'!W:W)))</f>
        <v>0</v>
      </c>
      <c r="V58" s="449">
        <f>IF($N58="","",IF(SUMIF('[1]Címrend'!$Q:$Q,$N58,'[1]Címrend'!X:X)=0,0,SUMIF('[1]Címrend'!$Q:$Q,$N58,'[1]Címrend'!X:X)))</f>
        <v>0</v>
      </c>
      <c r="W58" s="9"/>
    </row>
    <row r="59" spans="1:23" ht="11.25">
      <c r="A59" s="64"/>
      <c r="B59" s="26"/>
      <c r="C59" s="26"/>
      <c r="D59" s="26"/>
      <c r="E59" s="26"/>
      <c r="F59" s="39" t="s">
        <v>19</v>
      </c>
      <c r="G59" s="39"/>
      <c r="H59" s="39"/>
      <c r="I59" s="39"/>
      <c r="J59" s="39"/>
      <c r="K59" s="40"/>
      <c r="L59" s="39" t="s">
        <v>91</v>
      </c>
      <c r="M59" s="62" t="s">
        <v>92</v>
      </c>
      <c r="N59" s="62"/>
      <c r="O59" s="455">
        <f>SUM(O58,O57,O56)</f>
        <v>0</v>
      </c>
      <c r="P59" s="455">
        <f>SUM(P58,P57,P56)</f>
        <v>0</v>
      </c>
      <c r="Q59" s="14">
        <f>SUM(O59:P59)</f>
        <v>0</v>
      </c>
      <c r="R59" s="566">
        <f t="shared" si="0"/>
        <v>0</v>
      </c>
      <c r="S59" s="64"/>
      <c r="T59" s="455">
        <f>SUM(T58,T57,T56)</f>
        <v>0</v>
      </c>
      <c r="U59" s="455">
        <f>SUM(U58,U57,U56)</f>
        <v>0</v>
      </c>
      <c r="V59" s="455">
        <f>SUM(V58,V57,V56)</f>
        <v>0</v>
      </c>
      <c r="W59" s="9"/>
    </row>
    <row r="60" spans="1:23" s="11" customFormat="1" ht="11.25">
      <c r="A60" s="64"/>
      <c r="B60" s="26"/>
      <c r="C60" s="26"/>
      <c r="D60" s="26"/>
      <c r="E60" s="26"/>
      <c r="F60" s="26" t="s">
        <v>23</v>
      </c>
      <c r="G60" s="43"/>
      <c r="H60" s="43"/>
      <c r="I60" s="43"/>
      <c r="J60" s="43"/>
      <c r="K60" s="27"/>
      <c r="L60" s="26" t="s">
        <v>93</v>
      </c>
      <c r="M60" s="28"/>
      <c r="N60" s="28"/>
      <c r="O60" s="449"/>
      <c r="P60" s="449"/>
      <c r="Q60" s="449"/>
      <c r="R60" s="562">
        <f t="shared" si="0"/>
      </c>
      <c r="S60" s="64"/>
      <c r="T60" s="449"/>
      <c r="U60" s="449"/>
      <c r="V60" s="449"/>
      <c r="W60" s="9"/>
    </row>
    <row r="61" spans="1:23" ht="11.25">
      <c r="A61" s="64"/>
      <c r="B61" s="26"/>
      <c r="C61" s="26"/>
      <c r="D61" s="26"/>
      <c r="E61" s="26"/>
      <c r="F61" s="43"/>
      <c r="G61" s="43"/>
      <c r="H61" s="43"/>
      <c r="I61" s="43"/>
      <c r="J61" s="43"/>
      <c r="K61" s="27"/>
      <c r="L61" s="448" t="s">
        <v>358</v>
      </c>
      <c r="M61" s="28"/>
      <c r="N61" s="28" t="s">
        <v>517</v>
      </c>
      <c r="O61" s="449">
        <f>IF($N61="","",IF(SUMIF('[1]Címrend'!$Q:$Q,$N61,'[1]Címrend'!S:S)=0,0,SUMIF('[1]Címrend'!$Q:$Q,$N61,'[1]Címrend'!S:S)))</f>
        <v>0</v>
      </c>
      <c r="P61" s="449">
        <f>IF($N61="","",IF(SUMIF('[1]Címrend'!$Q:$Q,$N61,'[1]Címrend'!T:T)=0,0,SUMIF('[1]Címrend'!$Q:$Q,$N61,'[1]Címrend'!T:T)))</f>
        <v>0</v>
      </c>
      <c r="Q61" s="449">
        <f>IF($N61="","",IF(SUMIF('[1]Címrend'!$Q:$Q,$N61,'[1]Címrend'!U:U)=0,0,SUMIF('[1]Címrend'!$Q:$Q,$N61,'[1]Címrend'!U:U)))</f>
        <v>0</v>
      </c>
      <c r="R61" s="562">
        <f t="shared" si="0"/>
        <v>0</v>
      </c>
      <c r="S61" s="448"/>
      <c r="T61" s="449">
        <f>IF($N61="","",IF(SUMIF('[1]Címrend'!$Q:$Q,$N61,'[1]Címrend'!V:V)=0,0,SUMIF('[1]Címrend'!$Q:$Q,$N61,'[1]Címrend'!V:V)))</f>
        <v>0</v>
      </c>
      <c r="U61" s="449">
        <f>IF($N61="","",IF(SUMIF('[1]Címrend'!$Q:$Q,$N61,'[1]Címrend'!W:W)=0,0,SUMIF('[1]Címrend'!$Q:$Q,$N61,'[1]Címrend'!W:W)))</f>
        <v>0</v>
      </c>
      <c r="V61" s="449">
        <f>IF($N61="","",IF(SUMIF('[1]Címrend'!$Q:$Q,$N61,'[1]Címrend'!X:X)=0,0,SUMIF('[1]Címrend'!$Q:$Q,$N61,'[1]Címrend'!X:X)))</f>
        <v>0</v>
      </c>
      <c r="W61" s="9"/>
    </row>
    <row r="62" spans="1:23" ht="11.25">
      <c r="A62" s="64"/>
      <c r="B62" s="26"/>
      <c r="C62" s="26"/>
      <c r="D62" s="26"/>
      <c r="E62" s="26"/>
      <c r="F62" s="43"/>
      <c r="G62" s="43"/>
      <c r="H62" s="43"/>
      <c r="I62" s="43"/>
      <c r="J62" s="43"/>
      <c r="K62" s="27"/>
      <c r="L62" s="448" t="s">
        <v>359</v>
      </c>
      <c r="M62" s="28"/>
      <c r="N62" s="28" t="s">
        <v>518</v>
      </c>
      <c r="O62" s="449">
        <f>IF($N62="","",IF(SUMIF('[1]Címrend'!$Q:$Q,$N62,'[1]Címrend'!S:S)=0,0,SUMIF('[1]Címrend'!$Q:$Q,$N62,'[1]Címrend'!S:S)))</f>
        <v>0</v>
      </c>
      <c r="P62" s="449">
        <f>IF($N62="","",IF(SUMIF('[1]Címrend'!$Q:$Q,$N62,'[1]Címrend'!T:T)=0,0,SUMIF('[1]Címrend'!$Q:$Q,$N62,'[1]Címrend'!T:T)))</f>
        <v>0</v>
      </c>
      <c r="Q62" s="449">
        <f>IF($N62="","",IF(SUMIF('[1]Címrend'!$Q:$Q,$N62,'[1]Címrend'!U:U)=0,0,SUMIF('[1]Címrend'!$Q:$Q,$N62,'[1]Címrend'!U:U)))</f>
        <v>0</v>
      </c>
      <c r="R62" s="562">
        <f t="shared" si="0"/>
        <v>0</v>
      </c>
      <c r="S62" s="448"/>
      <c r="T62" s="449">
        <f>IF($N62="","",IF(SUMIF('[1]Címrend'!$Q:$Q,$N62,'[1]Címrend'!V:V)=0,0,SUMIF('[1]Címrend'!$Q:$Q,$N62,'[1]Címrend'!V:V)))</f>
        <v>0</v>
      </c>
      <c r="U62" s="449">
        <f>IF($N62="","",IF(SUMIF('[1]Címrend'!$Q:$Q,$N62,'[1]Címrend'!W:W)=0,0,SUMIF('[1]Címrend'!$Q:$Q,$N62,'[1]Címrend'!W:W)))</f>
        <v>0</v>
      </c>
      <c r="V62" s="449">
        <f>IF($N62="","",IF(SUMIF('[1]Címrend'!$Q:$Q,$N62,'[1]Címrend'!X:X)=0,0,SUMIF('[1]Címrend'!$Q:$Q,$N62,'[1]Címrend'!X:X)))</f>
        <v>0</v>
      </c>
      <c r="W62" s="9"/>
    </row>
    <row r="63" spans="1:23" ht="11.25">
      <c r="A63" s="64"/>
      <c r="B63" s="26"/>
      <c r="C63" s="26"/>
      <c r="D63" s="26"/>
      <c r="E63" s="26"/>
      <c r="F63" s="43"/>
      <c r="G63" s="43"/>
      <c r="H63" s="43"/>
      <c r="I63" s="43"/>
      <c r="J63" s="43"/>
      <c r="K63" s="27"/>
      <c r="L63" s="448" t="s">
        <v>360</v>
      </c>
      <c r="M63" s="28"/>
      <c r="N63" s="28" t="s">
        <v>519</v>
      </c>
      <c r="O63" s="449">
        <f>IF($N63="","",IF(SUMIF('[1]Címrend'!$Q:$Q,$N63,'[1]Címrend'!S:S)=0,0,SUMIF('[1]Címrend'!$Q:$Q,$N63,'[1]Címrend'!S:S)))</f>
        <v>0</v>
      </c>
      <c r="P63" s="449">
        <f>IF($N63="","",IF(SUMIF('[1]Címrend'!$Q:$Q,$N63,'[1]Címrend'!T:T)=0,0,SUMIF('[1]Címrend'!$Q:$Q,$N63,'[1]Címrend'!T:T)))</f>
        <v>0</v>
      </c>
      <c r="Q63" s="449">
        <f>IF($N63="","",IF(SUMIF('[1]Címrend'!$Q:$Q,$N63,'[1]Címrend'!U:U)=0,0,SUMIF('[1]Címrend'!$Q:$Q,$N63,'[1]Címrend'!U:U)))</f>
        <v>0</v>
      </c>
      <c r="R63" s="562">
        <f t="shared" si="0"/>
        <v>0</v>
      </c>
      <c r="S63" s="448"/>
      <c r="T63" s="449">
        <f>IF($N63="","",IF(SUMIF('[1]Címrend'!$Q:$Q,$N63,'[1]Címrend'!V:V)=0,0,SUMIF('[1]Címrend'!$Q:$Q,$N63,'[1]Címrend'!V:V)))</f>
        <v>0</v>
      </c>
      <c r="U63" s="449">
        <f>IF($N63="","",IF(SUMIF('[1]Címrend'!$Q:$Q,$N63,'[1]Címrend'!W:W)=0,0,SUMIF('[1]Címrend'!$Q:$Q,$N63,'[1]Címrend'!W:W)))</f>
        <v>0</v>
      </c>
      <c r="V63" s="449">
        <f>IF($N63="","",IF(SUMIF('[1]Címrend'!$Q:$Q,$N63,'[1]Címrend'!X:X)=0,0,SUMIF('[1]Címrend'!$Q:$Q,$N63,'[1]Címrend'!X:X)))</f>
        <v>0</v>
      </c>
      <c r="W63" s="9"/>
    </row>
    <row r="64" spans="1:23" ht="11.25">
      <c r="A64" s="64"/>
      <c r="B64" s="26"/>
      <c r="C64" s="26"/>
      <c r="D64" s="26"/>
      <c r="E64" s="26"/>
      <c r="F64" s="43"/>
      <c r="G64" s="43"/>
      <c r="H64" s="43"/>
      <c r="I64" s="43"/>
      <c r="J64" s="43"/>
      <c r="K64" s="27"/>
      <c r="L64" s="448" t="s">
        <v>361</v>
      </c>
      <c r="M64" s="28"/>
      <c r="N64" s="28" t="s">
        <v>520</v>
      </c>
      <c r="O64" s="449">
        <f>IF($N64="","",IF(SUMIF('[1]Címrend'!$Q:$Q,$N64,'[1]Címrend'!S:S)=0,0,SUMIF('[1]Címrend'!$Q:$Q,$N64,'[1]Címrend'!S:S)))</f>
        <v>0</v>
      </c>
      <c r="P64" s="449">
        <f>IF($N64="","",IF(SUMIF('[1]Címrend'!$Q:$Q,$N64,'[1]Címrend'!T:T)=0,0,SUMIF('[1]Címrend'!$Q:$Q,$N64,'[1]Címrend'!T:T)))</f>
        <v>0</v>
      </c>
      <c r="Q64" s="449">
        <f>IF($N64="","",IF(SUMIF('[1]Címrend'!$Q:$Q,$N64,'[1]Címrend'!U:U)=0,0,SUMIF('[1]Címrend'!$Q:$Q,$N64,'[1]Címrend'!U:U)))</f>
        <v>0</v>
      </c>
      <c r="R64" s="562">
        <f t="shared" si="0"/>
        <v>0</v>
      </c>
      <c r="S64" s="448"/>
      <c r="T64" s="449">
        <f>IF($N64="","",IF(SUMIF('[1]Címrend'!$Q:$Q,$N64,'[1]Címrend'!V:V)=0,0,SUMIF('[1]Címrend'!$Q:$Q,$N64,'[1]Címrend'!V:V)))</f>
        <v>0</v>
      </c>
      <c r="U64" s="449">
        <f>IF($N64="","",IF(SUMIF('[1]Címrend'!$Q:$Q,$N64,'[1]Címrend'!W:W)=0,0,SUMIF('[1]Címrend'!$Q:$Q,$N64,'[1]Címrend'!W:W)))</f>
        <v>0</v>
      </c>
      <c r="V64" s="449">
        <f>IF($N64="","",IF(SUMIF('[1]Címrend'!$Q:$Q,$N64,'[1]Címrend'!X:X)=0,0,SUMIF('[1]Címrend'!$Q:$Q,$N64,'[1]Címrend'!X:X)))</f>
        <v>0</v>
      </c>
      <c r="W64" s="9"/>
    </row>
    <row r="65" spans="1:23" ht="11.25">
      <c r="A65" s="64"/>
      <c r="B65" s="26"/>
      <c r="C65" s="26"/>
      <c r="D65" s="26"/>
      <c r="E65" s="26"/>
      <c r="F65" s="43"/>
      <c r="G65" s="43"/>
      <c r="H65" s="43"/>
      <c r="I65" s="43"/>
      <c r="J65" s="43"/>
      <c r="K65" s="27"/>
      <c r="L65" s="448" t="s">
        <v>362</v>
      </c>
      <c r="M65" s="28"/>
      <c r="N65" s="28" t="s">
        <v>521</v>
      </c>
      <c r="O65" s="449">
        <f>IF($N65="","",IF(SUMIF('[1]Címrend'!$Q:$Q,$N65,'[1]Címrend'!S:S)=0,0,SUMIF('[1]Címrend'!$Q:$Q,$N65,'[1]Címrend'!S:S)))</f>
        <v>0</v>
      </c>
      <c r="P65" s="449">
        <f>IF($N65="","",IF(SUMIF('[1]Címrend'!$Q:$Q,$N65,'[1]Címrend'!T:T)=0,0,SUMIF('[1]Címrend'!$Q:$Q,$N65,'[1]Címrend'!T:T)))</f>
        <v>0</v>
      </c>
      <c r="Q65" s="449">
        <f>IF($N65="","",IF(SUMIF('[1]Címrend'!$Q:$Q,$N65,'[1]Címrend'!U:U)=0,0,SUMIF('[1]Címrend'!$Q:$Q,$N65,'[1]Címrend'!U:U)))</f>
        <v>0</v>
      </c>
      <c r="R65" s="562">
        <f t="shared" si="0"/>
        <v>0</v>
      </c>
      <c r="S65" s="448"/>
      <c r="T65" s="449">
        <f>IF($N65="","",IF(SUMIF('[1]Címrend'!$Q:$Q,$N65,'[1]Címrend'!V:V)=0,0,SUMIF('[1]Címrend'!$Q:$Q,$N65,'[1]Címrend'!V:V)))</f>
        <v>0</v>
      </c>
      <c r="U65" s="449">
        <f>IF($N65="","",IF(SUMIF('[1]Címrend'!$Q:$Q,$N65,'[1]Címrend'!W:W)=0,0,SUMIF('[1]Címrend'!$Q:$Q,$N65,'[1]Címrend'!W:W)))</f>
        <v>0</v>
      </c>
      <c r="V65" s="449">
        <f>IF($N65="","",IF(SUMIF('[1]Címrend'!$Q:$Q,$N65,'[1]Címrend'!X:X)=0,0,SUMIF('[1]Címrend'!$Q:$Q,$N65,'[1]Címrend'!X:X)))</f>
        <v>0</v>
      </c>
      <c r="W65" s="9"/>
    </row>
    <row r="66" spans="1:23" ht="11.25">
      <c r="A66" s="64"/>
      <c r="B66" s="26"/>
      <c r="C66" s="26"/>
      <c r="D66" s="26"/>
      <c r="E66" s="26"/>
      <c r="F66" s="43"/>
      <c r="G66" s="43"/>
      <c r="H66" s="43"/>
      <c r="I66" s="43"/>
      <c r="J66" s="43"/>
      <c r="K66" s="27"/>
      <c r="L66" s="448" t="s">
        <v>432</v>
      </c>
      <c r="M66" s="28"/>
      <c r="N66" s="28" t="s">
        <v>522</v>
      </c>
      <c r="O66" s="449">
        <f>IF($N66="","",IF(SUMIF('[1]Címrend'!$Q:$Q,$N66,'[1]Címrend'!S:S)=0,0,SUMIF('[1]Címrend'!$Q:$Q,$N66,'[1]Címrend'!S:S)))</f>
        <v>0</v>
      </c>
      <c r="P66" s="449">
        <f>IF($N66="","",IF(SUMIF('[1]Címrend'!$Q:$Q,$N66,'[1]Címrend'!T:T)=0,0,SUMIF('[1]Címrend'!$Q:$Q,$N66,'[1]Címrend'!T:T)))</f>
        <v>0</v>
      </c>
      <c r="Q66" s="449">
        <f>IF($N66="","",IF(SUMIF('[1]Címrend'!$Q:$Q,$N66,'[1]Címrend'!U:U)=0,0,SUMIF('[1]Címrend'!$Q:$Q,$N66,'[1]Címrend'!U:U)))</f>
        <v>0</v>
      </c>
      <c r="R66" s="562">
        <f t="shared" si="0"/>
        <v>0</v>
      </c>
      <c r="S66" s="448"/>
      <c r="T66" s="449">
        <f>IF($N66="","",IF(SUMIF('[1]Címrend'!$Q:$Q,$N66,'[1]Címrend'!V:V)=0,0,SUMIF('[1]Címrend'!$Q:$Q,$N66,'[1]Címrend'!V:V)))</f>
        <v>0</v>
      </c>
      <c r="U66" s="449">
        <f>IF($N66="","",IF(SUMIF('[1]Címrend'!$Q:$Q,$N66,'[1]Címrend'!W:W)=0,0,SUMIF('[1]Címrend'!$Q:$Q,$N66,'[1]Címrend'!W:W)))</f>
        <v>0</v>
      </c>
      <c r="V66" s="449">
        <f>IF($N66="","",IF(SUMIF('[1]Címrend'!$Q:$Q,$N66,'[1]Címrend'!X:X)=0,0,SUMIF('[1]Címrend'!$Q:$Q,$N66,'[1]Címrend'!X:X)))</f>
        <v>0</v>
      </c>
      <c r="W66" s="9"/>
    </row>
    <row r="67" spans="1:23" ht="11.25">
      <c r="A67" s="64"/>
      <c r="B67" s="26"/>
      <c r="C67" s="26"/>
      <c r="D67" s="26"/>
      <c r="E67" s="26"/>
      <c r="F67" s="39" t="s">
        <v>23</v>
      </c>
      <c r="G67" s="39"/>
      <c r="H67" s="39"/>
      <c r="I67" s="39"/>
      <c r="J67" s="39"/>
      <c r="K67" s="40"/>
      <c r="L67" s="39" t="s">
        <v>93</v>
      </c>
      <c r="M67" s="62" t="s">
        <v>94</v>
      </c>
      <c r="N67" s="474"/>
      <c r="O67" s="455">
        <f>SUM(O66,O65,O64,O63,O62,O61)</f>
        <v>0</v>
      </c>
      <c r="P67" s="455">
        <f>SUM(P66,P65,P64,P63,P62,P61)</f>
        <v>0</v>
      </c>
      <c r="Q67" s="14">
        <f>SUM(O67:P67)</f>
        <v>0</v>
      </c>
      <c r="R67" s="566">
        <f t="shared" si="0"/>
        <v>0</v>
      </c>
      <c r="S67" s="64"/>
      <c r="T67" s="455">
        <f>SUM(T66,T65,T64,T63,T62,T61)</f>
        <v>0</v>
      </c>
      <c r="U67" s="455">
        <f>SUM(U66,U65,U64,U63,U62,U61)</f>
        <v>0</v>
      </c>
      <c r="V67" s="455">
        <f>SUM(V66,V65,V64,V63,V62,V61)</f>
        <v>0</v>
      </c>
      <c r="W67" s="9"/>
    </row>
    <row r="68" spans="1:23" ht="11.25">
      <c r="A68" s="64"/>
      <c r="B68" s="26"/>
      <c r="C68" s="26"/>
      <c r="D68" s="26"/>
      <c r="E68" s="26"/>
      <c r="F68" s="39" t="s">
        <v>26</v>
      </c>
      <c r="G68" s="39"/>
      <c r="H68" s="39"/>
      <c r="I68" s="39"/>
      <c r="J68" s="39"/>
      <c r="K68" s="40"/>
      <c r="L68" s="41" t="s">
        <v>95</v>
      </c>
      <c r="M68" s="62" t="s">
        <v>96</v>
      </c>
      <c r="N68" s="474" t="s">
        <v>96</v>
      </c>
      <c r="O68" s="455">
        <f>IF($N68="","",IF(SUMIF('[1]Címrend'!$Q:$Q,$N68,'[1]Címrend'!S:S)=0,0,SUMIF('[1]Címrend'!$Q:$Q,$N68,'[1]Címrend'!S:S)))</f>
        <v>0</v>
      </c>
      <c r="P68" s="455">
        <f>IF($N68="","",IF(SUMIF('[1]Címrend'!$Q:$Q,$N68,'[1]Címrend'!T:T)=0,0,SUMIF('[1]Címrend'!$Q:$Q,$N68,'[1]Címrend'!T:T)))</f>
        <v>0</v>
      </c>
      <c r="Q68" s="455">
        <f>IF($N68="","",IF(SUMIF('[1]Címrend'!$Q:$Q,$N68,'[1]Címrend'!U:U)=0,0,SUMIF('[1]Címrend'!$Q:$Q,$N68,'[1]Címrend'!U:U)))</f>
        <v>0</v>
      </c>
      <c r="R68" s="561">
        <f t="shared" si="0"/>
        <v>0</v>
      </c>
      <c r="S68" s="448"/>
      <c r="T68" s="455">
        <f>IF($N68="","",IF(SUMIF('[1]Címrend'!$Q:$Q,$N68,'[1]Címrend'!V:V)=0,0,SUMIF('[1]Címrend'!$Q:$Q,$N68,'[1]Címrend'!V:V)))</f>
        <v>0</v>
      </c>
      <c r="U68" s="455">
        <f>IF($N68="","",IF(SUMIF('[1]Címrend'!$Q:$Q,$N68,'[1]Címrend'!W:W)=0,0,SUMIF('[1]Címrend'!$Q:$Q,$N68,'[1]Címrend'!W:W)))</f>
        <v>0</v>
      </c>
      <c r="V68" s="455">
        <f>IF($N68="","",IF(SUMIF('[1]Címrend'!$Q:$Q,$N68,'[1]Címrend'!X:X)=0,0,SUMIF('[1]Címrend'!$Q:$Q,$N68,'[1]Címrend'!X:X)))</f>
        <v>0</v>
      </c>
      <c r="W68" s="9"/>
    </row>
    <row r="69" spans="1:23" ht="11.25">
      <c r="A69" s="64"/>
      <c r="B69" s="26"/>
      <c r="C69" s="26"/>
      <c r="D69" s="26"/>
      <c r="E69" s="26"/>
      <c r="F69" s="39" t="s">
        <v>30</v>
      </c>
      <c r="G69" s="39"/>
      <c r="H69" s="39"/>
      <c r="I69" s="39"/>
      <c r="J69" s="39"/>
      <c r="K69" s="40"/>
      <c r="L69" s="41" t="s">
        <v>97</v>
      </c>
      <c r="M69" s="62" t="s">
        <v>98</v>
      </c>
      <c r="N69" s="474" t="s">
        <v>98</v>
      </c>
      <c r="O69" s="455">
        <f>IF($N69="","",IF(SUMIF('[1]Címrend'!$Q:$Q,$N69,'[1]Címrend'!S:S)=0,0,SUMIF('[1]Címrend'!$Q:$Q,$N69,'[1]Címrend'!S:S)))</f>
        <v>26865392</v>
      </c>
      <c r="P69" s="455">
        <f>IF($N69="","",IF(SUMIF('[1]Címrend'!$Q:$Q,$N69,'[1]Címrend'!T:T)=0,0,SUMIF('[1]Címrend'!$Q:$Q,$N69,'[1]Címrend'!T:T)))</f>
        <v>26865392</v>
      </c>
      <c r="Q69" s="455">
        <v>26865392</v>
      </c>
      <c r="R69" s="561">
        <f t="shared" si="0"/>
        <v>1</v>
      </c>
      <c r="S69" s="448"/>
      <c r="T69" s="455">
        <v>0</v>
      </c>
      <c r="U69" s="455">
        <f>Q69</f>
        <v>26865392</v>
      </c>
      <c r="V69" s="455">
        <f>IF($N69="","",IF(SUMIF('[1]Címrend'!$Q:$Q,$N69,'[1]Címrend'!X:X)=0,0,SUMIF('[1]Címrend'!$Q:$Q,$N69,'[1]Címrend'!X:X)))</f>
        <v>0</v>
      </c>
      <c r="W69" s="9"/>
    </row>
    <row r="70" spans="1:23" ht="11.25">
      <c r="A70" s="64"/>
      <c r="B70" s="26"/>
      <c r="C70" s="26"/>
      <c r="D70" s="26"/>
      <c r="E70" s="26"/>
      <c r="F70" s="39" t="s">
        <v>33</v>
      </c>
      <c r="G70" s="39"/>
      <c r="H70" s="39"/>
      <c r="I70" s="39"/>
      <c r="J70" s="39"/>
      <c r="K70" s="40"/>
      <c r="L70" s="41" t="s">
        <v>99</v>
      </c>
      <c r="M70" s="62" t="s">
        <v>100</v>
      </c>
      <c r="N70" s="474" t="s">
        <v>100</v>
      </c>
      <c r="O70" s="455">
        <f>IF($N70="","",IF(SUMIF('[1]Címrend'!$Q:$Q,$N70,'[1]Címrend'!S:S)=0,0,SUMIF('[1]Címrend'!$Q:$Q,$N70,'[1]Címrend'!S:S)))</f>
        <v>839062970</v>
      </c>
      <c r="P70" s="455">
        <f>IF($N70="","",IF(SUMIF('[1]Címrend'!$Q:$Q,$N70,'[1]Címrend'!T:T)=0,0,SUMIF('[1]Címrend'!$Q:$Q,$N70,'[1]Címrend'!T:T)))</f>
        <v>882344387</v>
      </c>
      <c r="Q70" s="455">
        <v>829330858</v>
      </c>
      <c r="R70" s="561">
        <f t="shared" si="0"/>
        <v>0.939917417982056</v>
      </c>
      <c r="S70" s="448"/>
      <c r="T70" s="455">
        <v>0</v>
      </c>
      <c r="U70" s="455">
        <f>Q70-V70</f>
        <v>662367305</v>
      </c>
      <c r="V70" s="455">
        <v>166963553</v>
      </c>
      <c r="W70" s="9"/>
    </row>
    <row r="71" spans="1:23" ht="11.25">
      <c r="A71" s="64"/>
      <c r="B71" s="26"/>
      <c r="C71" s="26"/>
      <c r="D71" s="26"/>
      <c r="E71" s="26"/>
      <c r="F71" s="39" t="s">
        <v>43</v>
      </c>
      <c r="G71" s="39"/>
      <c r="H71" s="39"/>
      <c r="I71" s="39"/>
      <c r="J71" s="39"/>
      <c r="K71" s="40"/>
      <c r="L71" s="41" t="s">
        <v>438</v>
      </c>
      <c r="M71" s="62" t="s">
        <v>101</v>
      </c>
      <c r="N71" s="474" t="s">
        <v>101</v>
      </c>
      <c r="O71" s="455">
        <f>IF($N71="","",IF(SUMIF('[1]Címrend'!$Q:$Q,$N71,'[1]Címrend'!S:S)=0,0,SUMIF('[1]Címrend'!$Q:$Q,$N71,'[1]Címrend'!S:S)))</f>
        <v>0</v>
      </c>
      <c r="P71" s="455">
        <f>IF($N71="","",IF(SUMIF('[1]Címrend'!$Q:$Q,$N71,'[1]Címrend'!T:T)=0,0,SUMIF('[1]Címrend'!$Q:$Q,$N71,'[1]Címrend'!T:T)))</f>
        <v>0</v>
      </c>
      <c r="Q71" s="455">
        <v>315474558</v>
      </c>
      <c r="R71" s="561"/>
      <c r="S71" s="448"/>
      <c r="T71" s="455">
        <f>IF($N71="","",IF(SUMIF('[1]Címrend'!$Q:$Q,$N71,'[1]Címrend'!V:V)=0,0,SUMIF('[1]Címrend'!$Q:$Q,$N71,'[1]Címrend'!V:V)))</f>
        <v>0</v>
      </c>
      <c r="U71" s="455">
        <f>IF($N71="","",IF(SUMIF('[1]Címrend'!$Q:$Q,$N71,'[1]Címrend'!W:W)=0,0,SUMIF('[1]Címrend'!$Q:$Q,$N71,'[1]Címrend'!W:W)))</f>
        <v>0</v>
      </c>
      <c r="V71" s="455">
        <v>315474558</v>
      </c>
      <c r="W71" s="9"/>
    </row>
    <row r="72" spans="1:23" ht="11.25">
      <c r="A72" s="64"/>
      <c r="B72" s="26"/>
      <c r="C72" s="26"/>
      <c r="D72" s="26"/>
      <c r="E72" s="26"/>
      <c r="F72" s="39" t="s">
        <v>46</v>
      </c>
      <c r="G72" s="39"/>
      <c r="H72" s="39"/>
      <c r="I72" s="39"/>
      <c r="J72" s="39"/>
      <c r="K72" s="40"/>
      <c r="L72" s="41" t="s">
        <v>102</v>
      </c>
      <c r="M72" s="62" t="s">
        <v>103</v>
      </c>
      <c r="N72" s="474" t="s">
        <v>103</v>
      </c>
      <c r="O72" s="455">
        <f>IF($N72="","",IF(SUMIF('[1]Címrend'!$Q:$Q,$N72,'[1]Címrend'!S:S)=0,0,SUMIF('[1]Címrend'!$Q:$Q,$N72,'[1]Címrend'!S:S)))</f>
        <v>0</v>
      </c>
      <c r="P72" s="455">
        <f>IF($N72="","",IF(SUMIF('[1]Címrend'!$Q:$Q,$N72,'[1]Címrend'!T:T)=0,0,SUMIF('[1]Címrend'!$Q:$Q,$N72,'[1]Címrend'!T:T)))</f>
        <v>0</v>
      </c>
      <c r="Q72" s="455">
        <f>IF($N72="","",IF(SUMIF('[1]Címrend'!$Q:$Q,$N72,'[1]Címrend'!U:U)=0,0,SUMIF('[1]Címrend'!$Q:$Q,$N72,'[1]Címrend'!U:U)))</f>
        <v>0</v>
      </c>
      <c r="R72" s="561">
        <f t="shared" si="0"/>
        <v>0</v>
      </c>
      <c r="S72" s="448"/>
      <c r="T72" s="455">
        <f>IF($N72="","",IF(SUMIF('[1]Címrend'!$Q:$Q,$N72,'[1]Címrend'!V:V)=0,0,SUMIF('[1]Címrend'!$Q:$Q,$N72,'[1]Címrend'!V:V)))</f>
        <v>0</v>
      </c>
      <c r="U72" s="455">
        <f>IF($N72="","",IF(SUMIF('[1]Címrend'!$Q:$Q,$N72,'[1]Címrend'!W:W)=0,0,SUMIF('[1]Címrend'!$Q:$Q,$N72,'[1]Címrend'!W:W)))</f>
        <v>0</v>
      </c>
      <c r="V72" s="455">
        <f>IF($N72="","",IF(SUMIF('[1]Címrend'!$Q:$Q,$N72,'[1]Címrend'!X:X)=0,0,SUMIF('[1]Címrend'!$Q:$Q,$N72,'[1]Címrend'!X:X)))</f>
        <v>0</v>
      </c>
      <c r="W72" s="9"/>
    </row>
    <row r="73" spans="1:23" ht="11.25">
      <c r="A73" s="64"/>
      <c r="B73" s="26"/>
      <c r="C73" s="26"/>
      <c r="D73" s="26"/>
      <c r="E73" s="26"/>
      <c r="F73" s="39" t="s">
        <v>49</v>
      </c>
      <c r="G73" s="39"/>
      <c r="H73" s="39"/>
      <c r="I73" s="39"/>
      <c r="J73" s="39"/>
      <c r="K73" s="40"/>
      <c r="L73" s="41" t="s">
        <v>104</v>
      </c>
      <c r="M73" s="62" t="s">
        <v>105</v>
      </c>
      <c r="N73" s="474" t="s">
        <v>105</v>
      </c>
      <c r="O73" s="455">
        <f>IF($N73="","",IF(SUMIF('[1]Címrend'!$Q:$Q,$N73,'[1]Címrend'!S:S)=0,0,SUMIF('[1]Címrend'!$Q:$Q,$N73,'[1]Címrend'!S:S)))</f>
        <v>0</v>
      </c>
      <c r="P73" s="455">
        <f>IF($N73="","",IF(SUMIF('[1]Címrend'!$Q:$Q,$N73,'[1]Címrend'!T:T)=0,0,SUMIF('[1]Címrend'!$Q:$Q,$N73,'[1]Címrend'!T:T)))</f>
        <v>0</v>
      </c>
      <c r="Q73" s="455">
        <f>IF($N73="","",IF(SUMIF('[1]Címrend'!$Q:$Q,$N73,'[1]Címrend'!U:U)=0,0,SUMIF('[1]Címrend'!$Q:$Q,$N73,'[1]Címrend'!U:U)))</f>
        <v>0</v>
      </c>
      <c r="R73" s="561">
        <f aca="true" t="shared" si="1" ref="R73:R85">IF(Q73="","",IF(Q73=0,0,Q73/P73))</f>
        <v>0</v>
      </c>
      <c r="S73" s="448"/>
      <c r="T73" s="455">
        <f>IF($N73="","",IF(SUMIF('[1]Címrend'!$Q:$Q,$N73,'[1]Címrend'!V:V)=0,0,SUMIF('[1]Címrend'!$Q:$Q,$N73,'[1]Címrend'!V:V)))</f>
        <v>0</v>
      </c>
      <c r="U73" s="455">
        <f>IF($N73="","",IF(SUMIF('[1]Címrend'!$Q:$Q,$N73,'[1]Címrend'!W:W)=0,0,SUMIF('[1]Címrend'!$Q:$Q,$N73,'[1]Címrend'!W:W)))</f>
        <v>0</v>
      </c>
      <c r="V73" s="455">
        <f>IF($N73="","",IF(SUMIF('[1]Címrend'!$Q:$Q,$N73,'[1]Címrend'!X:X)=0,0,SUMIF('[1]Címrend'!$Q:$Q,$N73,'[1]Címrend'!X:X)))</f>
        <v>0</v>
      </c>
      <c r="W73" s="9"/>
    </row>
    <row r="74" spans="1:23" ht="11.25">
      <c r="A74" s="64"/>
      <c r="B74" s="26"/>
      <c r="C74" s="26"/>
      <c r="D74" s="26"/>
      <c r="E74" s="26"/>
      <c r="F74" s="42" t="s">
        <v>52</v>
      </c>
      <c r="G74" s="42"/>
      <c r="H74" s="42"/>
      <c r="I74" s="42"/>
      <c r="J74" s="42"/>
      <c r="K74" s="25"/>
      <c r="L74" s="44" t="s">
        <v>325</v>
      </c>
      <c r="M74" s="45"/>
      <c r="N74" s="45"/>
      <c r="O74" s="458"/>
      <c r="P74" s="458"/>
      <c r="Q74" s="458"/>
      <c r="R74" s="564">
        <f t="shared" si="1"/>
      </c>
      <c r="S74" s="64"/>
      <c r="T74" s="458"/>
      <c r="U74" s="458"/>
      <c r="V74" s="458"/>
      <c r="W74" s="9"/>
    </row>
    <row r="75" spans="1:23" ht="11.25">
      <c r="A75" s="64"/>
      <c r="B75" s="26"/>
      <c r="C75" s="26"/>
      <c r="D75" s="26"/>
      <c r="E75" s="26"/>
      <c r="F75" s="43"/>
      <c r="G75" s="43"/>
      <c r="H75" s="43"/>
      <c r="I75" s="43"/>
      <c r="J75" s="43"/>
      <c r="K75" s="27"/>
      <c r="L75" s="448" t="s">
        <v>353</v>
      </c>
      <c r="M75" s="28"/>
      <c r="N75" s="28" t="s">
        <v>880</v>
      </c>
      <c r="O75" s="449">
        <f>IF($N75="","",IF(SUMIF('[1]Címrend'!$Q:$Q,$N75,'[1]Címrend'!S:S)=0,0,SUMIF('[1]Címrend'!$Q:$Q,$N75,'[1]Címrend'!S:S)))</f>
        <v>0</v>
      </c>
      <c r="P75" s="449">
        <f>IF($N75="","",IF(SUMIF('[1]Címrend'!$Q:$Q,$N75,'[1]Címrend'!T:T)=0,0,SUMIF('[1]Címrend'!$Q:$Q,$N75,'[1]Címrend'!T:T)))</f>
        <v>0</v>
      </c>
      <c r="Q75" s="449">
        <f>IF($N75="","",IF(SUMIF('[1]Címrend'!$Q:$Q,$N75,'[1]Címrend'!U:U)=0,0,SUMIF('[1]Címrend'!$Q:$Q,$N75,'[1]Címrend'!U:U)))</f>
        <v>0</v>
      </c>
      <c r="R75" s="562">
        <f t="shared" si="1"/>
        <v>0</v>
      </c>
      <c r="S75" s="448"/>
      <c r="T75" s="449">
        <f>IF($N75="","",IF(SUMIF('[1]Címrend'!$Q:$Q,$N75,'[1]Címrend'!V:V)=0,0,SUMIF('[1]Címrend'!$Q:$Q,$N75,'[1]Címrend'!V:V)))</f>
        <v>0</v>
      </c>
      <c r="U75" s="449">
        <f>IF($N75="","",IF(SUMIF('[1]Címrend'!$Q:$Q,$N75,'[1]Címrend'!W:W)=0,0,SUMIF('[1]Címrend'!$Q:$Q,$N75,'[1]Címrend'!W:W)))</f>
        <v>0</v>
      </c>
      <c r="V75" s="449">
        <f>IF($N75="","",IF(SUMIF('[1]Címrend'!$Q:$Q,$N75,'[1]Címrend'!X:X)=0,0,SUMIF('[1]Címrend'!$Q:$Q,$N75,'[1]Címrend'!X:X)))</f>
        <v>0</v>
      </c>
      <c r="W75" s="9"/>
    </row>
    <row r="76" spans="1:23" ht="11.25">
      <c r="A76" s="64"/>
      <c r="B76" s="26"/>
      <c r="C76" s="26"/>
      <c r="D76" s="26"/>
      <c r="E76" s="26"/>
      <c r="F76" s="46"/>
      <c r="G76" s="46"/>
      <c r="H76" s="46"/>
      <c r="I76" s="46"/>
      <c r="J76" s="46"/>
      <c r="K76" s="47"/>
      <c r="L76" s="465" t="s">
        <v>354</v>
      </c>
      <c r="M76" s="48"/>
      <c r="N76" s="48" t="s">
        <v>881</v>
      </c>
      <c r="O76" s="449">
        <f>IF($N76="","",IF(SUMIF('[1]Címrend'!$Q:$Q,$N76,'[1]Címrend'!S:S)=0,0,SUMIF('[1]Címrend'!$Q:$Q,$N76,'[1]Címrend'!S:S)))</f>
        <v>0</v>
      </c>
      <c r="P76" s="449">
        <f>IF($N76="","",IF(SUMIF('[1]Címrend'!$Q:$Q,$N76,'[1]Címrend'!T:T)=0,0,SUMIF('[1]Címrend'!$Q:$Q,$N76,'[1]Címrend'!T:T)))</f>
        <v>0</v>
      </c>
      <c r="Q76" s="449">
        <f>IF($N76="","",IF(SUMIF('[1]Címrend'!$Q:$Q,$N76,'[1]Címrend'!U:U)=0,0,SUMIF('[1]Címrend'!$Q:$Q,$N76,'[1]Címrend'!U:U)))</f>
        <v>0</v>
      </c>
      <c r="R76" s="562">
        <f t="shared" si="1"/>
        <v>0</v>
      </c>
      <c r="S76" s="448"/>
      <c r="T76" s="449">
        <f>IF($N76="","",IF(SUMIF('[1]Címrend'!$Q:$Q,$N76,'[1]Címrend'!V:V)=0,0,SUMIF('[1]Címrend'!$Q:$Q,$N76,'[1]Címrend'!V:V)))</f>
        <v>0</v>
      </c>
      <c r="U76" s="449">
        <f>IF($N76="","",IF(SUMIF('[1]Címrend'!$Q:$Q,$N76,'[1]Címrend'!W:W)=0,0,SUMIF('[1]Címrend'!$Q:$Q,$N76,'[1]Címrend'!W:W)))</f>
        <v>0</v>
      </c>
      <c r="V76" s="449">
        <f>IF($N76="","",IF(SUMIF('[1]Címrend'!$Q:$Q,$N76,'[1]Címrend'!X:X)=0,0,SUMIF('[1]Címrend'!$Q:$Q,$N76,'[1]Címrend'!X:X)))</f>
        <v>0</v>
      </c>
      <c r="W76" s="9"/>
    </row>
    <row r="77" spans="1:23" ht="11.25">
      <c r="A77" s="64"/>
      <c r="B77" s="26"/>
      <c r="C77" s="26"/>
      <c r="D77" s="26"/>
      <c r="E77" s="26"/>
      <c r="F77" s="39" t="s">
        <v>52</v>
      </c>
      <c r="G77" s="39"/>
      <c r="H77" s="39"/>
      <c r="I77" s="39"/>
      <c r="J77" s="39"/>
      <c r="K77" s="40"/>
      <c r="L77" s="41" t="s">
        <v>325</v>
      </c>
      <c r="M77" s="62" t="s">
        <v>326</v>
      </c>
      <c r="N77" s="62"/>
      <c r="O77" s="455">
        <f>SUM(O75,O76)</f>
        <v>0</v>
      </c>
      <c r="P77" s="455">
        <f>SUM(P75,P76)</f>
        <v>0</v>
      </c>
      <c r="Q77" s="14">
        <f>SUM(O77:P77)</f>
        <v>0</v>
      </c>
      <c r="R77" s="566">
        <f t="shared" si="1"/>
        <v>0</v>
      </c>
      <c r="S77" s="64"/>
      <c r="T77" s="455">
        <f>SUM(T75,T76)</f>
        <v>0</v>
      </c>
      <c r="U77" s="455">
        <f>SUM(U75,U76)</f>
        <v>0</v>
      </c>
      <c r="V77" s="455">
        <f>SUM(V75,V76)</f>
        <v>0</v>
      </c>
      <c r="W77" s="9"/>
    </row>
    <row r="78" spans="1:23" ht="11.25">
      <c r="A78" s="64"/>
      <c r="B78" s="26"/>
      <c r="C78" s="26"/>
      <c r="D78" s="26"/>
      <c r="E78" s="26" t="s">
        <v>19</v>
      </c>
      <c r="F78" s="26"/>
      <c r="G78" s="26"/>
      <c r="H78" s="26"/>
      <c r="I78" s="26"/>
      <c r="J78" s="26"/>
      <c r="K78" s="27" t="s">
        <v>89</v>
      </c>
      <c r="L78" s="26"/>
      <c r="M78" s="61" t="s">
        <v>90</v>
      </c>
      <c r="N78" s="61"/>
      <c r="O78" s="452">
        <f>SUM(O59,O67,O68,O69,O70,O71,O72,O73,O77)</f>
        <v>865928362</v>
      </c>
      <c r="P78" s="452">
        <f>SUM(P59,P67,P68,P69,P70,P71,P72,P73,P77)</f>
        <v>909209779</v>
      </c>
      <c r="Q78" s="452">
        <f>SUM(Q59,Q67,Q68,Q69,Q70,Q71,Q72,Q73,Q77)</f>
        <v>1171670808</v>
      </c>
      <c r="R78" s="556">
        <f t="shared" si="1"/>
        <v>1.2886693863859113</v>
      </c>
      <c r="S78" s="64"/>
      <c r="T78" s="452">
        <f>SUM(T59,T67,T68,T69,T70,T71,T72,T73,T77)</f>
        <v>0</v>
      </c>
      <c r="U78" s="452">
        <f>SUM(U59,U67,U68,U69,U70,U71,U72,U73,U77)</f>
        <v>689232697</v>
      </c>
      <c r="V78" s="452">
        <f>SUM(V59,V67,V68,V69,V70,V71,V72,V73,V77)</f>
        <v>482438111</v>
      </c>
      <c r="W78" s="9"/>
    </row>
    <row r="79" spans="1:23" ht="11.25">
      <c r="A79" s="64"/>
      <c r="B79" s="64"/>
      <c r="C79" s="64"/>
      <c r="D79" s="64"/>
      <c r="E79" s="454" t="s">
        <v>23</v>
      </c>
      <c r="F79" s="454"/>
      <c r="G79" s="454"/>
      <c r="H79" s="454"/>
      <c r="I79" s="454"/>
      <c r="J79" s="454"/>
      <c r="K79" s="454" t="s">
        <v>106</v>
      </c>
      <c r="L79" s="454"/>
      <c r="M79" s="63" t="s">
        <v>107</v>
      </c>
      <c r="N79" s="39" t="s">
        <v>107</v>
      </c>
      <c r="O79" s="455">
        <f>IF($N79="","",IF(SUMIF('[1]Címrend'!$Q:$Q,$N79,'[1]Címrend'!S:S)=0,0,SUMIF('[1]Címrend'!$Q:$Q,$N79,'[1]Címrend'!S:S)))</f>
        <v>0</v>
      </c>
      <c r="P79" s="455">
        <f>IF($N79="","",IF(SUMIF('[1]Címrend'!$Q:$Q,$N79,'[1]Címrend'!T:T)=0,0,SUMIF('[1]Címrend'!$Q:$Q,$N79,'[1]Címrend'!T:T)))</f>
        <v>0</v>
      </c>
      <c r="Q79" s="455">
        <f>IF($N79="","",IF(SUMIF('[1]Címrend'!$Q:$Q,$N79,'[1]Címrend'!U:U)=0,0,SUMIF('[1]Címrend'!$Q:$Q,$N79,'[1]Címrend'!U:U)))</f>
        <v>0</v>
      </c>
      <c r="R79" s="561">
        <f t="shared" si="1"/>
        <v>0</v>
      </c>
      <c r="S79" s="448"/>
      <c r="T79" s="455">
        <f>IF($N79="","",IF(SUMIF('[1]Címrend'!$Q:$Q,$N79,'[1]Címrend'!V:V)=0,0,SUMIF('[1]Címrend'!$Q:$Q,$N79,'[1]Címrend'!V:V)))</f>
        <v>0</v>
      </c>
      <c r="U79" s="455">
        <f>IF($N79="","",IF(SUMIF('[1]Címrend'!$Q:$Q,$N79,'[1]Címrend'!W:W)=0,0,SUMIF('[1]Címrend'!$Q:$Q,$N79,'[1]Címrend'!W:W)))</f>
        <v>0</v>
      </c>
      <c r="V79" s="455">
        <f>IF($N79="","",IF(SUMIF('[1]Címrend'!$Q:$Q,$N79,'[1]Címrend'!X:X)=0,0,SUMIF('[1]Címrend'!$Q:$Q,$N79,'[1]Címrend'!X:X)))</f>
        <v>0</v>
      </c>
      <c r="W79" s="9"/>
    </row>
    <row r="80" spans="1:23" ht="11.25">
      <c r="A80" s="64"/>
      <c r="B80" s="64"/>
      <c r="C80" s="64"/>
      <c r="D80" s="64"/>
      <c r="E80" s="454" t="s">
        <v>26</v>
      </c>
      <c r="F80" s="454"/>
      <c r="G80" s="454"/>
      <c r="H80" s="454"/>
      <c r="I80" s="454"/>
      <c r="J80" s="454"/>
      <c r="K80" s="454" t="s">
        <v>108</v>
      </c>
      <c r="L80" s="454"/>
      <c r="M80" s="63" t="s">
        <v>109</v>
      </c>
      <c r="N80" s="39" t="s">
        <v>109</v>
      </c>
      <c r="O80" s="455">
        <f>IF($N80="","",IF(SUMIF('[1]Címrend'!$Q:$Q,$N80,'[1]Címrend'!S:S)=0,0,SUMIF('[1]Címrend'!$Q:$Q,$N80,'[1]Címrend'!S:S)))</f>
        <v>0</v>
      </c>
      <c r="P80" s="455">
        <f>IF($N80="","",IF(SUMIF('[1]Címrend'!$Q:$Q,$N80,'[1]Címrend'!T:T)=0,0,SUMIF('[1]Címrend'!$Q:$Q,$N80,'[1]Címrend'!T:T)))</f>
        <v>0</v>
      </c>
      <c r="Q80" s="455">
        <f>IF($N80="","",IF(SUMIF('[1]Címrend'!$Q:$Q,$N80,'[1]Címrend'!U:U)=0,0,SUMIF('[1]Címrend'!$Q:$Q,$N80,'[1]Címrend'!U:U)))</f>
        <v>0</v>
      </c>
      <c r="R80" s="561">
        <f t="shared" si="1"/>
        <v>0</v>
      </c>
      <c r="S80" s="448"/>
      <c r="T80" s="455">
        <f>IF($N80="","",IF(SUMIF('[1]Címrend'!$Q:$Q,$N80,'[1]Címrend'!V:V)=0,0,SUMIF('[1]Címrend'!$Q:$Q,$N80,'[1]Címrend'!V:V)))</f>
        <v>0</v>
      </c>
      <c r="U80" s="455">
        <f>IF($N80="","",IF(SUMIF('[1]Címrend'!$Q:$Q,$N80,'[1]Címrend'!W:W)=0,0,SUMIF('[1]Címrend'!$Q:$Q,$N80,'[1]Címrend'!W:W)))</f>
        <v>0</v>
      </c>
      <c r="V80" s="455">
        <f>IF($N80="","",IF(SUMIF('[1]Címrend'!$Q:$Q,$N80,'[1]Címrend'!X:X)=0,0,SUMIF('[1]Címrend'!$Q:$Q,$N80,'[1]Címrend'!X:X)))</f>
        <v>0</v>
      </c>
      <c r="W80" s="9"/>
    </row>
    <row r="81" spans="1:23" ht="11.25">
      <c r="A81" s="64"/>
      <c r="B81" s="64"/>
      <c r="C81" s="64"/>
      <c r="D81" s="64"/>
      <c r="E81" s="454" t="s">
        <v>30</v>
      </c>
      <c r="F81" s="454"/>
      <c r="G81" s="454"/>
      <c r="H81" s="454"/>
      <c r="I81" s="454"/>
      <c r="J81" s="454"/>
      <c r="K81" s="454" t="s">
        <v>363</v>
      </c>
      <c r="L81" s="454"/>
      <c r="M81" s="63" t="s">
        <v>364</v>
      </c>
      <c r="N81" s="39" t="s">
        <v>364</v>
      </c>
      <c r="O81" s="455">
        <f>IF($N81="","",IF(SUMIF('[1]Címrend'!$Q:$Q,$N81,'[1]Címrend'!S:S)=0,0,SUMIF('[1]Címrend'!$Q:$Q,$N81,'[1]Címrend'!S:S)))</f>
        <v>0</v>
      </c>
      <c r="P81" s="455">
        <f>IF($N81="","",IF(SUMIF('[1]Címrend'!$Q:$Q,$N81,'[1]Címrend'!T:T)=0,0,SUMIF('[1]Címrend'!$Q:$Q,$N81,'[1]Címrend'!T:T)))</f>
        <v>0</v>
      </c>
      <c r="Q81" s="455">
        <f>IF($N81="","",IF(SUMIF('[1]Címrend'!$Q:$Q,$N81,'[1]Címrend'!U:U)=0,0,SUMIF('[1]Címrend'!$Q:$Q,$N81,'[1]Címrend'!U:U)))</f>
        <v>0</v>
      </c>
      <c r="R81" s="561">
        <f t="shared" si="1"/>
        <v>0</v>
      </c>
      <c r="S81" s="448"/>
      <c r="T81" s="455">
        <f>IF($N81="","",IF(SUMIF('[1]Címrend'!$Q:$Q,$N81,'[1]Címrend'!V:V)=0,0,SUMIF('[1]Címrend'!$Q:$Q,$N81,'[1]Címrend'!V:V)))</f>
        <v>0</v>
      </c>
      <c r="U81" s="455">
        <f>IF($N81="","",IF(SUMIF('[1]Címrend'!$Q:$Q,$N81,'[1]Címrend'!W:W)=0,0,SUMIF('[1]Címrend'!$Q:$Q,$N81,'[1]Címrend'!W:W)))</f>
        <v>0</v>
      </c>
      <c r="V81" s="455">
        <f>IF($N81="","",IF(SUMIF('[1]Címrend'!$Q:$Q,$N81,'[1]Címrend'!X:X)=0,0,SUMIF('[1]Címrend'!$Q:$Q,$N81,'[1]Címrend'!X:X)))</f>
        <v>0</v>
      </c>
      <c r="W81" s="9"/>
    </row>
    <row r="82" spans="1:23" ht="11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3"/>
      <c r="N82" s="39"/>
      <c r="O82" s="452"/>
      <c r="P82" s="452"/>
      <c r="Q82" s="14"/>
      <c r="R82" s="566">
        <f t="shared" si="1"/>
      </c>
      <c r="S82" s="64"/>
      <c r="T82" s="452"/>
      <c r="U82" s="452"/>
      <c r="V82" s="452"/>
      <c r="W82" s="9"/>
    </row>
    <row r="83" spans="1:23" ht="11.25">
      <c r="A83" s="20"/>
      <c r="B83" s="20"/>
      <c r="C83" s="20" t="s">
        <v>87</v>
      </c>
      <c r="D83" s="20"/>
      <c r="E83" s="20"/>
      <c r="F83" s="20"/>
      <c r="G83" s="20" t="s">
        <v>110</v>
      </c>
      <c r="H83" s="20"/>
      <c r="I83" s="20"/>
      <c r="J83" s="20"/>
      <c r="K83" s="20"/>
      <c r="L83" s="20"/>
      <c r="M83" s="20" t="s">
        <v>111</v>
      </c>
      <c r="N83" s="20"/>
      <c r="O83" s="22">
        <f>SUM(O80,O79,O78,O81)</f>
        <v>865928362</v>
      </c>
      <c r="P83" s="22">
        <f>SUM(P80,P79,P78,P81)</f>
        <v>909209779</v>
      </c>
      <c r="Q83" s="22">
        <f>SUM(Q80,Q79,Q78,Q81)</f>
        <v>1171670808</v>
      </c>
      <c r="R83" s="560">
        <f t="shared" si="1"/>
        <v>1.2886693863859113</v>
      </c>
      <c r="S83" s="19"/>
      <c r="T83" s="22">
        <f>SUM(T80,T79,T78,T81)</f>
        <v>0</v>
      </c>
      <c r="U83" s="22">
        <f>SUM(U80,U79,U78,U81)</f>
        <v>689232697</v>
      </c>
      <c r="V83" s="22">
        <f>SUM(V80,V79,V78,V81)</f>
        <v>482438111</v>
      </c>
      <c r="W83" s="9"/>
    </row>
    <row r="84" spans="1:23" ht="11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556">
        <f t="shared" si="1"/>
      </c>
      <c r="S84" s="64"/>
      <c r="T84" s="452"/>
      <c r="U84" s="452"/>
      <c r="V84" s="452"/>
      <c r="W84" s="9"/>
    </row>
    <row r="85" spans="1:25" ht="11.25">
      <c r="A85" s="20"/>
      <c r="B85" s="20" t="s">
        <v>112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 t="s">
        <v>882</v>
      </c>
      <c r="N85" s="20"/>
      <c r="O85" s="22">
        <f>SUM(O83,O50)</f>
        <v>3996935685</v>
      </c>
      <c r="P85" s="22">
        <f>SUM(P83,P50)</f>
        <v>4625410492</v>
      </c>
      <c r="Q85" s="22">
        <f>SUM(Q83,Q50)</f>
        <v>3482040799</v>
      </c>
      <c r="R85" s="560">
        <f t="shared" si="1"/>
        <v>0.7528068708760995</v>
      </c>
      <c r="S85" s="19"/>
      <c r="T85" s="22">
        <f>SUM(T83,T50)</f>
        <v>0</v>
      </c>
      <c r="U85" s="22">
        <f>SUM(U83,U50)</f>
        <v>1996518517</v>
      </c>
      <c r="V85" s="22">
        <f>SUM(V83,V50)</f>
        <v>1485522282</v>
      </c>
      <c r="W85" s="9"/>
      <c r="X85" s="66" t="s">
        <v>942</v>
      </c>
      <c r="Y85" s="9">
        <f>SUM(T85:X85)-Q85</f>
        <v>0</v>
      </c>
    </row>
    <row r="86" spans="1:25" ht="11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35"/>
      <c r="P86" s="35"/>
      <c r="Q86" s="35"/>
      <c r="R86" s="571"/>
      <c r="S86" s="19"/>
      <c r="T86" s="35"/>
      <c r="U86" s="35"/>
      <c r="V86" s="35"/>
      <c r="W86" s="9"/>
      <c r="X86" s="66"/>
      <c r="Y86" s="9"/>
    </row>
    <row r="87" spans="1:25" ht="11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35"/>
      <c r="P87" s="35"/>
      <c r="Q87" s="35"/>
      <c r="R87" s="571"/>
      <c r="S87" s="19"/>
      <c r="T87" s="35"/>
      <c r="U87" s="35"/>
      <c r="V87" s="35"/>
      <c r="W87" s="9"/>
      <c r="X87" s="66"/>
      <c r="Y87" s="9"/>
    </row>
    <row r="88" spans="1:25" ht="11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35"/>
      <c r="P88" s="35"/>
      <c r="Q88" s="35"/>
      <c r="R88" s="571"/>
      <c r="S88" s="19"/>
      <c r="T88" s="35"/>
      <c r="U88" s="35"/>
      <c r="V88" s="35"/>
      <c r="W88" s="9"/>
      <c r="X88" s="66"/>
      <c r="Y88" s="9"/>
    </row>
    <row r="89" spans="1:25" ht="11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35"/>
      <c r="P89" s="35"/>
      <c r="Q89" s="35"/>
      <c r="R89" s="571"/>
      <c r="S89" s="19"/>
      <c r="T89" s="35"/>
      <c r="U89" s="35"/>
      <c r="V89" s="35"/>
      <c r="W89" s="9"/>
      <c r="X89" s="66"/>
      <c r="Y89" s="9"/>
    </row>
    <row r="90" spans="1:25" ht="11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35"/>
      <c r="P90" s="35"/>
      <c r="Q90" s="35"/>
      <c r="R90" s="571"/>
      <c r="S90" s="19"/>
      <c r="T90" s="35"/>
      <c r="U90" s="35"/>
      <c r="V90" s="35"/>
      <c r="W90" s="9"/>
      <c r="X90" s="66"/>
      <c r="Y90" s="9"/>
    </row>
    <row r="91" spans="1:25" ht="11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35"/>
      <c r="P91" s="35"/>
      <c r="Q91" s="35"/>
      <c r="R91" s="571"/>
      <c r="S91" s="19"/>
      <c r="T91" s="35"/>
      <c r="U91" s="35"/>
      <c r="V91" s="35"/>
      <c r="W91" s="9"/>
      <c r="X91" s="66"/>
      <c r="Y91" s="9"/>
    </row>
    <row r="92" spans="1:25" ht="11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35"/>
      <c r="P92" s="35"/>
      <c r="Q92" s="35"/>
      <c r="R92" s="571"/>
      <c r="S92" s="19"/>
      <c r="T92" s="35"/>
      <c r="U92" s="35"/>
      <c r="V92" s="35"/>
      <c r="W92" s="9"/>
      <c r="X92" s="66"/>
      <c r="Y92" s="9"/>
    </row>
    <row r="93" spans="1:25" ht="11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35"/>
      <c r="P93" s="35"/>
      <c r="Q93" s="35"/>
      <c r="R93" s="571"/>
      <c r="S93" s="19"/>
      <c r="T93" s="35"/>
      <c r="U93" s="35"/>
      <c r="V93" s="35"/>
      <c r="W93" s="9"/>
      <c r="X93" s="66"/>
      <c r="Y93" s="9"/>
    </row>
    <row r="94" spans="1:25" ht="11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35"/>
      <c r="P94" s="35"/>
      <c r="Q94" s="35"/>
      <c r="R94" s="571"/>
      <c r="S94" s="19"/>
      <c r="T94" s="35"/>
      <c r="U94" s="35"/>
      <c r="V94" s="35"/>
      <c r="W94" s="9"/>
      <c r="X94" s="66"/>
      <c r="Y94" s="9"/>
    </row>
    <row r="95" spans="1:25" ht="11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35"/>
      <c r="P95" s="35"/>
      <c r="Q95" s="35"/>
      <c r="R95" s="571"/>
      <c r="S95" s="19"/>
      <c r="T95" s="35"/>
      <c r="U95" s="35"/>
      <c r="V95" s="35"/>
      <c r="W95" s="9"/>
      <c r="X95" s="66"/>
      <c r="Y95" s="9"/>
    </row>
    <row r="96" spans="1:25" ht="11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35"/>
      <c r="P96" s="35"/>
      <c r="Q96" s="35"/>
      <c r="R96" s="571"/>
      <c r="S96" s="19"/>
      <c r="T96" s="35"/>
      <c r="U96" s="35"/>
      <c r="V96" s="35"/>
      <c r="W96" s="9"/>
      <c r="X96" s="66"/>
      <c r="Y96" s="9"/>
    </row>
    <row r="97" spans="1:25" ht="11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35"/>
      <c r="P97" s="35"/>
      <c r="Q97" s="35"/>
      <c r="R97" s="571"/>
      <c r="S97" s="19"/>
      <c r="T97" s="35"/>
      <c r="U97" s="35"/>
      <c r="V97" s="35"/>
      <c r="W97" s="9"/>
      <c r="X97" s="66"/>
      <c r="Y97" s="9"/>
    </row>
    <row r="98" spans="1:23" ht="11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556"/>
      <c r="S98" s="64"/>
      <c r="T98" s="452"/>
      <c r="U98" s="452"/>
      <c r="V98" s="452"/>
      <c r="W98" s="9"/>
    </row>
    <row r="99" spans="1:23" ht="11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30" t="s">
        <v>967</v>
      </c>
      <c r="M99" s="64"/>
      <c r="N99" s="64"/>
      <c r="O99" s="64"/>
      <c r="P99" s="64"/>
      <c r="Q99" s="64"/>
      <c r="R99" s="556"/>
      <c r="S99" s="64"/>
      <c r="T99" s="64"/>
      <c r="U99" s="64"/>
      <c r="V99" s="64"/>
      <c r="W99" s="9"/>
    </row>
    <row r="100" spans="15:22" ht="11.25">
      <c r="O100" s="447"/>
      <c r="T100" s="447"/>
      <c r="U100" s="447"/>
      <c r="V100" s="447"/>
    </row>
    <row r="101" spans="15:22" ht="11.25">
      <c r="O101" s="447"/>
      <c r="U101" s="447"/>
      <c r="V101" s="447"/>
    </row>
    <row r="102" spans="15:22" ht="11.25">
      <c r="O102" s="447"/>
      <c r="U102" s="447"/>
      <c r="V102" s="447"/>
    </row>
    <row r="103" spans="15:22" ht="11.25">
      <c r="O103" s="447"/>
      <c r="U103" s="447"/>
      <c r="V103" s="447"/>
    </row>
    <row r="104" spans="1:22" s="9" customFormat="1" ht="11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557"/>
      <c r="S104" s="66"/>
      <c r="T104" s="66"/>
      <c r="U104" s="66"/>
      <c r="V104" s="66"/>
    </row>
  </sheetData>
  <sheetProtection/>
  <mergeCells count="18">
    <mergeCell ref="G4:G5"/>
    <mergeCell ref="O4:O5"/>
    <mergeCell ref="A4:A5"/>
    <mergeCell ref="B4:B5"/>
    <mergeCell ref="C4:C5"/>
    <mergeCell ref="D4:D5"/>
    <mergeCell ref="E4:E5"/>
    <mergeCell ref="F4:F5"/>
    <mergeCell ref="P4:P5"/>
    <mergeCell ref="Q4:Q5"/>
    <mergeCell ref="T4:V4"/>
    <mergeCell ref="H4:H5"/>
    <mergeCell ref="I4:I5"/>
    <mergeCell ref="J4:J5"/>
    <mergeCell ref="K4:K5"/>
    <mergeCell ref="L4:L5"/>
    <mergeCell ref="R4:R5"/>
    <mergeCell ref="M4:M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W59"/>
  <sheetViews>
    <sheetView view="pageBreakPreview" zoomScale="80" zoomScaleSheetLayoutView="80" zoomScalePageLayoutView="0" workbookViewId="0" topLeftCell="A1">
      <selection activeCell="P9" sqref="P9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40.28125" style="67" bestFit="1" customWidth="1"/>
    <col min="13" max="13" width="4.57421875" style="67" customWidth="1"/>
    <col min="14" max="14" width="10.140625" style="67" customWidth="1"/>
    <col min="15" max="15" width="10.00390625" style="67" customWidth="1"/>
    <col min="16" max="16" width="10.140625" style="67" customWidth="1"/>
    <col min="17" max="17" width="10.140625" style="578" customWidth="1"/>
    <col min="18" max="18" width="2.8515625" style="67" customWidth="1"/>
    <col min="19" max="19" width="7.7109375" style="67" customWidth="1"/>
    <col min="20" max="20" width="10.00390625" style="67" customWidth="1"/>
    <col min="21" max="21" width="10.57421875" style="67" customWidth="1"/>
    <col min="22" max="16384" width="8.8515625" style="67" customWidth="1"/>
  </cols>
  <sheetData>
    <row r="2" spans="12:21" ht="11.25">
      <c r="L2" s="84" t="s">
        <v>464</v>
      </c>
      <c r="M2" s="85" t="str">
        <f>'Címrendes összevont bevételek'!K2</f>
        <v>2019.</v>
      </c>
      <c r="N2" s="479" t="s">
        <v>889</v>
      </c>
      <c r="U2" s="84" t="s">
        <v>444</v>
      </c>
    </row>
    <row r="3" spans="2:17" ht="11.25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579"/>
    </row>
    <row r="4" spans="1:21" ht="11.25">
      <c r="A4" s="2" t="s">
        <v>891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59"/>
      <c r="U4" s="4" t="s">
        <v>765</v>
      </c>
    </row>
    <row r="5" spans="1:21" ht="15" customHeight="1">
      <c r="A5" s="635" t="s">
        <v>1</v>
      </c>
      <c r="B5" s="633" t="s">
        <v>2</v>
      </c>
      <c r="C5" s="633" t="s">
        <v>3</v>
      </c>
      <c r="D5" s="633" t="s">
        <v>4</v>
      </c>
      <c r="E5" s="633" t="s">
        <v>5</v>
      </c>
      <c r="F5" s="633" t="s">
        <v>6</v>
      </c>
      <c r="G5" s="633" t="s">
        <v>7</v>
      </c>
      <c r="H5" s="633" t="s">
        <v>8</v>
      </c>
      <c r="I5" s="633" t="s">
        <v>9</v>
      </c>
      <c r="J5" s="633" t="s">
        <v>10</v>
      </c>
      <c r="K5" s="633" t="s">
        <v>11</v>
      </c>
      <c r="L5" s="641" t="s">
        <v>12</v>
      </c>
      <c r="M5" s="633" t="s">
        <v>13</v>
      </c>
      <c r="N5" s="640" t="str">
        <f>'Műk ktgv bevételek címr sz'!N5</f>
        <v>Eredeti ei.</v>
      </c>
      <c r="O5" s="640" t="str">
        <f>'Műk ktgv bevételek címr sz'!O5</f>
        <v>Módosított ei.</v>
      </c>
      <c r="P5" s="640" t="str">
        <f>'Műk ktgv bevételek címr sz'!P5</f>
        <v>Teljesítés</v>
      </c>
      <c r="Q5" s="643" t="str">
        <f>'Műk ktgv bevételek címr sz'!Q5</f>
        <v>Teljesítés %-a</v>
      </c>
      <c r="S5" s="637" t="s">
        <v>0</v>
      </c>
      <c r="T5" s="638"/>
      <c r="U5" s="639"/>
    </row>
    <row r="6" spans="1:21" ht="38.25">
      <c r="A6" s="636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42"/>
      <c r="M6" s="634"/>
      <c r="N6" s="640"/>
      <c r="O6" s="640"/>
      <c r="P6" s="640"/>
      <c r="Q6" s="643"/>
      <c r="S6" s="68" t="s">
        <v>14</v>
      </c>
      <c r="T6" s="68" t="s">
        <v>15</v>
      </c>
      <c r="U6" s="68" t="s">
        <v>16</v>
      </c>
    </row>
    <row r="7" spans="1:21" ht="14.25" customHeight="1">
      <c r="A7" s="72" t="s">
        <v>19</v>
      </c>
      <c r="B7" s="72">
        <v>1</v>
      </c>
      <c r="C7" s="72"/>
      <c r="D7" s="72"/>
      <c r="E7" s="72"/>
      <c r="F7" s="72"/>
      <c r="G7" s="72"/>
      <c r="H7" s="72" t="s">
        <v>459</v>
      </c>
      <c r="I7" s="72"/>
      <c r="J7" s="72"/>
      <c r="K7" s="72"/>
      <c r="L7" s="72"/>
      <c r="M7" s="72"/>
      <c r="N7" s="72"/>
      <c r="O7" s="72"/>
      <c r="P7" s="267"/>
      <c r="Q7" s="587"/>
      <c r="R7" s="92"/>
      <c r="S7" s="267"/>
      <c r="T7" s="267"/>
      <c r="U7" s="267"/>
    </row>
    <row r="8" spans="1:21" ht="14.25" customHeight="1">
      <c r="A8" s="72"/>
      <c r="B8" s="72"/>
      <c r="C8" s="72"/>
      <c r="D8" s="72" t="s">
        <v>23</v>
      </c>
      <c r="E8" s="72"/>
      <c r="F8" s="72"/>
      <c r="G8" s="72"/>
      <c r="H8" s="72"/>
      <c r="I8" s="72" t="s">
        <v>458</v>
      </c>
      <c r="J8" s="72"/>
      <c r="K8" s="72"/>
      <c r="L8" s="72"/>
      <c r="M8" s="72"/>
      <c r="N8" s="72"/>
      <c r="O8" s="72"/>
      <c r="P8" s="43"/>
      <c r="Q8" s="585"/>
      <c r="S8" s="43"/>
      <c r="T8" s="43"/>
      <c r="U8" s="43"/>
    </row>
    <row r="9" spans="1:21" ht="14.25" customHeight="1">
      <c r="A9" s="3"/>
      <c r="B9" s="3"/>
      <c r="C9" s="3"/>
      <c r="D9" s="3"/>
      <c r="E9" s="3" t="s">
        <v>19</v>
      </c>
      <c r="F9" s="3"/>
      <c r="G9" s="3"/>
      <c r="H9" s="3"/>
      <c r="I9" s="3"/>
      <c r="J9" s="3"/>
      <c r="K9" s="72" t="s">
        <v>234</v>
      </c>
      <c r="L9" s="3"/>
      <c r="M9" s="3" t="s">
        <v>235</v>
      </c>
      <c r="N9" s="73">
        <f>_xlfn.SUMIFS('[1]Kiemelt'!I:I,'[1]Kiemelt'!$A:$A,$B$7,'[1]Kiemelt'!$G:$G,$M9)</f>
        <v>107919521</v>
      </c>
      <c r="O9" s="73">
        <f>_xlfn.SUMIFS('[1]Kiemelt'!J:J,'[1]Kiemelt'!$A:$A,$B$7,'[1]Kiemelt'!$G:$G,$M9)</f>
        <v>134259705</v>
      </c>
      <c r="P9" s="73">
        <f>'[2]Címrendes összevont bevételek'!Q$142</f>
        <v>120490155</v>
      </c>
      <c r="Q9" s="559">
        <f>IF(P9="","",IF(P9=0,0,P9/O9))</f>
        <v>0.8974409335995487</v>
      </c>
      <c r="R9" s="71"/>
      <c r="S9" s="73">
        <v>0</v>
      </c>
      <c r="T9" s="73">
        <f>'[2]Címrendes összevont bevételek'!U$142</f>
        <v>112636124</v>
      </c>
      <c r="U9" s="73">
        <f>'[2]Címrendes összevont bevételek'!V$142</f>
        <v>7854031</v>
      </c>
    </row>
    <row r="10" spans="5:21" s="81" customFormat="1" ht="14.25" customHeight="1">
      <c r="E10" s="81" t="s">
        <v>23</v>
      </c>
      <c r="K10" s="81" t="s">
        <v>263</v>
      </c>
      <c r="M10" s="81" t="s">
        <v>264</v>
      </c>
      <c r="N10" s="73">
        <f>_xlfn.SUMIFS('[1]Kiemelt'!I:I,'[1]Kiemelt'!$A:$A,$B$7,'[1]Kiemelt'!$G:$G,$M10)</f>
        <v>177000000</v>
      </c>
      <c r="O10" s="73">
        <f>_xlfn.SUMIFS('[1]Kiemelt'!J:J,'[1]Kiemelt'!$A:$A,$B$7,'[1]Kiemelt'!$G:$G,$M10)</f>
        <v>233986000</v>
      </c>
      <c r="P10" s="73">
        <f>'[2]Címrendes összevont bevételek'!Q$149</f>
        <v>98065863</v>
      </c>
      <c r="Q10" s="559">
        <f aca="true" t="shared" si="0" ref="Q10:Q50">IF(P10="","",IF(P10=0,0,P10/O10))</f>
        <v>0.4191099595702307</v>
      </c>
      <c r="R10" s="71"/>
      <c r="S10" s="73">
        <v>0</v>
      </c>
      <c r="T10" s="73">
        <f>'[2]Címrendes összevont bevételek'!U$149</f>
        <v>35433</v>
      </c>
      <c r="U10" s="73">
        <f>'[2]Címrendes összevont bevételek'!V$149</f>
        <v>98030430</v>
      </c>
    </row>
    <row r="11" spans="5:21" s="81" customFormat="1" ht="14.25" customHeight="1">
      <c r="E11" s="81" t="s">
        <v>26</v>
      </c>
      <c r="K11" s="81" t="s">
        <v>276</v>
      </c>
      <c r="M11" s="81" t="s">
        <v>277</v>
      </c>
      <c r="N11" s="73">
        <f>_xlfn.SUMIFS('[1]Kiemelt'!I:I,'[1]Kiemelt'!$A:$A,$B$7,'[1]Kiemelt'!$G:$G,$M11)</f>
        <v>0</v>
      </c>
      <c r="O11" s="73">
        <f>_xlfn.SUMIFS('[1]Kiemelt'!J:J,'[1]Kiemelt'!$A:$A,$B$7,'[1]Kiemelt'!$G:$G,$M11)</f>
        <v>26087895</v>
      </c>
      <c r="P11" s="73">
        <f>'[2]Címrendes összevont bevételek'!Q$178</f>
        <v>26087895</v>
      </c>
      <c r="Q11" s="559">
        <f t="shared" si="0"/>
        <v>1</v>
      </c>
      <c r="R11" s="71"/>
      <c r="S11" s="73">
        <v>0</v>
      </c>
      <c r="T11" s="73">
        <f>'[2]Címrendes összevont bevételek'!U$178</f>
        <v>26087895</v>
      </c>
      <c r="U11" s="73">
        <f>'[2]Címrendes összevont bevételek'!V$178</f>
        <v>0</v>
      </c>
    </row>
    <row r="12" spans="1:22" s="79" customFormat="1" ht="14.25" customHeight="1">
      <c r="A12" s="75"/>
      <c r="B12" s="75" t="s">
        <v>318</v>
      </c>
      <c r="C12" s="75"/>
      <c r="D12" s="75"/>
      <c r="E12" s="75"/>
      <c r="F12" s="75"/>
      <c r="G12" s="75"/>
      <c r="H12" s="75" t="s">
        <v>446</v>
      </c>
      <c r="I12" s="75"/>
      <c r="J12" s="75"/>
      <c r="K12" s="75"/>
      <c r="L12" s="75"/>
      <c r="M12" s="75"/>
      <c r="N12" s="76">
        <f>SUM(N9:N11)</f>
        <v>284919521</v>
      </c>
      <c r="O12" s="76">
        <f>SUM(O9:O11)</f>
        <v>394333600</v>
      </c>
      <c r="P12" s="76">
        <f>SUM(P9:P11)</f>
        <v>244643913</v>
      </c>
      <c r="Q12" s="581">
        <f t="shared" si="0"/>
        <v>0.620398345461812</v>
      </c>
      <c r="R12" s="77"/>
      <c r="S12" s="76">
        <f>SUM(S9:S11)</f>
        <v>0</v>
      </c>
      <c r="T12" s="76">
        <f>SUM(T9:T11)</f>
        <v>138759452</v>
      </c>
      <c r="U12" s="76">
        <f>SUM(U9:U11)</f>
        <v>105884461</v>
      </c>
      <c r="V12" s="78">
        <f>SUM(S12:U12)-P12</f>
        <v>0</v>
      </c>
    </row>
    <row r="13" spans="1:21" ht="14.25" customHeight="1">
      <c r="A13" s="72"/>
      <c r="B13" s="72">
        <v>2</v>
      </c>
      <c r="C13" s="72"/>
      <c r="D13" s="72"/>
      <c r="E13" s="72"/>
      <c r="F13" s="72"/>
      <c r="G13" s="72" t="s">
        <v>447</v>
      </c>
      <c r="H13" s="72"/>
      <c r="I13" s="72"/>
      <c r="J13" s="72"/>
      <c r="K13" s="72"/>
      <c r="L13" s="72"/>
      <c r="M13" s="72"/>
      <c r="N13" s="72"/>
      <c r="O13" s="72"/>
      <c r="P13" s="72"/>
      <c r="Q13" s="588">
        <f t="shared" si="0"/>
      </c>
      <c r="R13" s="178"/>
      <c r="S13" s="72"/>
      <c r="T13" s="72"/>
      <c r="U13" s="72"/>
    </row>
    <row r="14" spans="1:21" ht="14.25" customHeight="1">
      <c r="A14" s="72"/>
      <c r="B14" s="72"/>
      <c r="C14" s="72"/>
      <c r="D14" s="72" t="s">
        <v>23</v>
      </c>
      <c r="E14" s="72"/>
      <c r="F14" s="72"/>
      <c r="G14" s="72"/>
      <c r="H14" s="72"/>
      <c r="I14" s="72" t="s">
        <v>458</v>
      </c>
      <c r="J14" s="72"/>
      <c r="K14" s="72"/>
      <c r="L14" s="72"/>
      <c r="M14" s="72"/>
      <c r="N14" s="72"/>
      <c r="O14" s="72"/>
      <c r="P14" s="72"/>
      <c r="Q14" s="588">
        <f t="shared" si="0"/>
      </c>
      <c r="R14" s="71"/>
      <c r="S14" s="72"/>
      <c r="T14" s="72"/>
      <c r="U14" s="72"/>
    </row>
    <row r="15" spans="1:22" s="81" customFormat="1" ht="14.25" customHeight="1">
      <c r="A15" s="26"/>
      <c r="B15" s="26"/>
      <c r="C15" s="26"/>
      <c r="D15" s="26"/>
      <c r="E15" s="26" t="s">
        <v>19</v>
      </c>
      <c r="F15" s="26"/>
      <c r="G15" s="26"/>
      <c r="H15" s="26"/>
      <c r="I15" s="26"/>
      <c r="J15" s="26"/>
      <c r="K15" s="27" t="s">
        <v>234</v>
      </c>
      <c r="L15" s="26"/>
      <c r="M15" s="26" t="s">
        <v>235</v>
      </c>
      <c r="N15" s="73">
        <f>_xlfn.SUMIFS('[1]Kiemelt'!I:I,'[1]Kiemelt'!$A:$A,$B$13,'[1]Kiemelt'!$G:$G,$M15)</f>
        <v>0</v>
      </c>
      <c r="O15" s="73">
        <f>_xlfn.SUMIFS('[1]Kiemelt'!J:J,'[1]Kiemelt'!$A:$A,$B$13,'[1]Kiemelt'!$G:$G,$M15)</f>
        <v>0</v>
      </c>
      <c r="P15" s="73">
        <f>'[3]Címrendes összevont bevételek'!Q$142</f>
        <v>0</v>
      </c>
      <c r="Q15" s="559">
        <f t="shared" si="0"/>
        <v>0</v>
      </c>
      <c r="R15" s="71"/>
      <c r="S15" s="73">
        <v>0</v>
      </c>
      <c r="T15" s="73">
        <f>'[3]Címrendes összevont bevételek'!U$142</f>
        <v>0</v>
      </c>
      <c r="U15" s="73">
        <f>'[3]Címrendes összevont bevételek'!V$142</f>
        <v>0</v>
      </c>
      <c r="V15" s="87"/>
    </row>
    <row r="16" spans="5:22" s="81" customFormat="1" ht="14.25" customHeight="1">
      <c r="E16" s="81" t="s">
        <v>23</v>
      </c>
      <c r="K16" s="81" t="s">
        <v>263</v>
      </c>
      <c r="M16" s="81" t="s">
        <v>264</v>
      </c>
      <c r="N16" s="73">
        <f>_xlfn.SUMIFS('[1]Kiemelt'!I:I,'[1]Kiemelt'!$A:$A,$B$13,'[1]Kiemelt'!$G:$G,$M16)</f>
        <v>0</v>
      </c>
      <c r="O16" s="73">
        <f>_xlfn.SUMIFS('[1]Kiemelt'!J:J,'[1]Kiemelt'!$A:$A,$B$13,'[1]Kiemelt'!$G:$G,$M16)</f>
        <v>1033551</v>
      </c>
      <c r="P16" s="73">
        <f>'[3]Címrendes összevont bevételek'!Q$149</f>
        <v>1033551</v>
      </c>
      <c r="Q16" s="559">
        <f t="shared" si="0"/>
        <v>1</v>
      </c>
      <c r="R16" s="71"/>
      <c r="S16" s="73">
        <v>0</v>
      </c>
      <c r="T16" s="73">
        <f>'[3]Címrendes összevont bevételek'!U$149</f>
        <v>1033551</v>
      </c>
      <c r="U16" s="73">
        <f>'[3]Címrendes összevont bevételek'!V$149</f>
        <v>0</v>
      </c>
      <c r="V16" s="71"/>
    </row>
    <row r="17" spans="5:22" s="81" customFormat="1" ht="14.25" customHeight="1">
      <c r="E17" s="81" t="s">
        <v>26</v>
      </c>
      <c r="K17" s="81" t="s">
        <v>276</v>
      </c>
      <c r="M17" s="81" t="s">
        <v>277</v>
      </c>
      <c r="N17" s="73">
        <f>_xlfn.SUMIFS('[1]Kiemelt'!I:I,'[1]Kiemelt'!$A:$A,$B$13,'[1]Kiemelt'!$G:$G,$M17)</f>
        <v>0</v>
      </c>
      <c r="O17" s="73">
        <f>_xlfn.SUMIFS('[1]Kiemelt'!J:J,'[1]Kiemelt'!$A:$A,$B$13,'[1]Kiemelt'!$G:$G,$M17)</f>
        <v>0</v>
      </c>
      <c r="P17" s="73">
        <f>'[3]Címrendes összevont bevételek'!Q$178</f>
        <v>0</v>
      </c>
      <c r="Q17" s="559">
        <f t="shared" si="0"/>
        <v>0</v>
      </c>
      <c r="R17" s="71"/>
      <c r="S17" s="73">
        <v>0</v>
      </c>
      <c r="T17" s="73">
        <f>'[3]Címrendes összevont bevételek'!U$178</f>
        <v>0</v>
      </c>
      <c r="U17" s="73">
        <f>'[3]Címrendes összevont bevételek'!V$178</f>
        <v>0</v>
      </c>
      <c r="V17" s="71"/>
    </row>
    <row r="18" spans="1:22" s="81" customFormat="1" ht="14.25" customHeight="1">
      <c r="A18" s="88"/>
      <c r="B18" s="88" t="s">
        <v>23</v>
      </c>
      <c r="C18" s="88"/>
      <c r="D18" s="88"/>
      <c r="E18" s="88"/>
      <c r="F18" s="88"/>
      <c r="G18" s="88" t="s">
        <v>448</v>
      </c>
      <c r="H18" s="88"/>
      <c r="I18" s="88"/>
      <c r="J18" s="88"/>
      <c r="K18" s="88"/>
      <c r="L18" s="88"/>
      <c r="M18" s="88"/>
      <c r="N18" s="89">
        <f>SUM(N15:N17)</f>
        <v>0</v>
      </c>
      <c r="O18" s="89">
        <f>SUM(O15:O17)</f>
        <v>1033551</v>
      </c>
      <c r="P18" s="89">
        <f>SUM(P15:P17)</f>
        <v>1033551</v>
      </c>
      <c r="Q18" s="589">
        <f t="shared" si="0"/>
        <v>1</v>
      </c>
      <c r="R18" s="71"/>
      <c r="S18" s="89">
        <f>SUM(S15:S17)</f>
        <v>0</v>
      </c>
      <c r="T18" s="89">
        <f>SUM(T15:T17)</f>
        <v>1033551</v>
      </c>
      <c r="U18" s="89">
        <f>SUM(U15:U17)</f>
        <v>0</v>
      </c>
      <c r="V18" s="78">
        <f>SUM(S18:U18)-P18</f>
        <v>0</v>
      </c>
    </row>
    <row r="19" spans="1:21" s="81" customFormat="1" ht="14.25" customHeight="1">
      <c r="A19" s="27"/>
      <c r="B19" s="27">
        <v>3</v>
      </c>
      <c r="C19" s="27"/>
      <c r="D19" s="27"/>
      <c r="E19" s="27"/>
      <c r="F19" s="27"/>
      <c r="G19" s="27" t="s">
        <v>449</v>
      </c>
      <c r="H19" s="27"/>
      <c r="I19" s="27"/>
      <c r="J19" s="27"/>
      <c r="K19" s="27"/>
      <c r="L19" s="27"/>
      <c r="M19" s="27"/>
      <c r="N19" s="27"/>
      <c r="O19" s="27"/>
      <c r="P19" s="27"/>
      <c r="Q19" s="590">
        <f t="shared" si="0"/>
      </c>
      <c r="R19" s="178"/>
      <c r="S19" s="27"/>
      <c r="T19" s="27"/>
      <c r="U19" s="27"/>
    </row>
    <row r="20" spans="1:21" s="81" customFormat="1" ht="14.25" customHeight="1">
      <c r="A20" s="27"/>
      <c r="B20" s="27"/>
      <c r="C20" s="27"/>
      <c r="D20" s="27" t="s">
        <v>23</v>
      </c>
      <c r="E20" s="27"/>
      <c r="F20" s="27"/>
      <c r="G20" s="27"/>
      <c r="H20" s="27"/>
      <c r="I20" s="27" t="s">
        <v>458</v>
      </c>
      <c r="J20" s="27"/>
      <c r="K20" s="27"/>
      <c r="L20" s="27"/>
      <c r="M20" s="27"/>
      <c r="N20" s="27"/>
      <c r="O20" s="27"/>
      <c r="P20" s="27"/>
      <c r="Q20" s="590">
        <f t="shared" si="0"/>
      </c>
      <c r="R20" s="71"/>
      <c r="S20" s="27"/>
      <c r="T20" s="27"/>
      <c r="U20" s="27"/>
    </row>
    <row r="21" spans="1:21" s="81" customFormat="1" ht="15" customHeight="1">
      <c r="A21" s="26"/>
      <c r="B21" s="26"/>
      <c r="C21" s="26"/>
      <c r="D21" s="26"/>
      <c r="E21" s="26" t="s">
        <v>19</v>
      </c>
      <c r="F21" s="26"/>
      <c r="G21" s="26"/>
      <c r="H21" s="26"/>
      <c r="I21" s="26"/>
      <c r="J21" s="26"/>
      <c r="K21" s="27" t="s">
        <v>234</v>
      </c>
      <c r="L21" s="26"/>
      <c r="M21" s="26" t="s">
        <v>235</v>
      </c>
      <c r="N21" s="73">
        <f>_xlfn.SUMIFS('[1]Kiemelt'!I:I,'[1]Kiemelt'!$A:$A,$B$19,'[1]Kiemelt'!$G:$G,$M21)</f>
        <v>0</v>
      </c>
      <c r="O21" s="73">
        <f>_xlfn.SUMIFS('[1]Kiemelt'!J:J,'[1]Kiemelt'!$A:$A,$B$19,'[1]Kiemelt'!$G:$G,$M21)</f>
        <v>0</v>
      </c>
      <c r="P21" s="73">
        <f>'[4]Címrendes összevont bevételek'!$Q$142</f>
        <v>0</v>
      </c>
      <c r="Q21" s="559">
        <f t="shared" si="0"/>
        <v>0</v>
      </c>
      <c r="R21" s="71"/>
      <c r="S21" s="73">
        <v>0</v>
      </c>
      <c r="T21" s="73">
        <f>_xlfn.SUMIFS('[1]Kiemelt'!M:M,'[1]Kiemelt'!$A:$A,$B$19,'[1]Kiemelt'!$G:$G,$M21)</f>
        <v>0</v>
      </c>
      <c r="U21" s="73">
        <f>_xlfn.SUMIFS('[1]Kiemelt'!N:N,'[1]Kiemelt'!$A:$A,$B$19,'[1]Kiemelt'!$G:$G,$M21)</f>
        <v>0</v>
      </c>
    </row>
    <row r="22" spans="5:21" s="81" customFormat="1" ht="14.25" customHeight="1">
      <c r="E22" s="81" t="s">
        <v>23</v>
      </c>
      <c r="K22" s="81" t="s">
        <v>263</v>
      </c>
      <c r="M22" s="81" t="s">
        <v>264</v>
      </c>
      <c r="N22" s="73">
        <f>_xlfn.SUMIFS('[1]Kiemelt'!I:I,'[1]Kiemelt'!$A:$A,$B$19,'[1]Kiemelt'!$G:$G,$M22)</f>
        <v>0</v>
      </c>
      <c r="O22" s="73">
        <f>_xlfn.SUMIFS('[1]Kiemelt'!J:J,'[1]Kiemelt'!$A:$A,$B$19,'[1]Kiemelt'!$G:$G,$M22)</f>
        <v>0</v>
      </c>
      <c r="P22" s="73">
        <f>'[4]Címrendes összevont bevételek'!$Q$149</f>
        <v>0</v>
      </c>
      <c r="Q22" s="559">
        <f t="shared" si="0"/>
        <v>0</v>
      </c>
      <c r="R22" s="71"/>
      <c r="S22" s="73">
        <v>0</v>
      </c>
      <c r="T22" s="73">
        <f>_xlfn.SUMIFS('[1]Kiemelt'!M:M,'[1]Kiemelt'!$A:$A,$B$19,'[1]Kiemelt'!$G:$G,$M22)</f>
        <v>0</v>
      </c>
      <c r="U22" s="73">
        <f>_xlfn.SUMIFS('[1]Kiemelt'!N:N,'[1]Kiemelt'!$A:$A,$B$19,'[1]Kiemelt'!$G:$G,$M22)</f>
        <v>0</v>
      </c>
    </row>
    <row r="23" spans="5:21" s="81" customFormat="1" ht="14.25" customHeight="1">
      <c r="E23" s="81" t="s">
        <v>26</v>
      </c>
      <c r="K23" s="81" t="s">
        <v>276</v>
      </c>
      <c r="M23" s="81" t="s">
        <v>277</v>
      </c>
      <c r="N23" s="73">
        <f>_xlfn.SUMIFS('[1]Kiemelt'!I:I,'[1]Kiemelt'!$A:$A,$B$19,'[1]Kiemelt'!$G:$G,$M23)</f>
        <v>0</v>
      </c>
      <c r="O23" s="73">
        <f>_xlfn.SUMIFS('[1]Kiemelt'!J:J,'[1]Kiemelt'!$A:$A,$B$19,'[1]Kiemelt'!$G:$G,$M23)</f>
        <v>0</v>
      </c>
      <c r="P23" s="73">
        <f>'[4]Címrendes összevont bevételek'!$Q$178</f>
        <v>0</v>
      </c>
      <c r="Q23" s="559">
        <f t="shared" si="0"/>
        <v>0</v>
      </c>
      <c r="R23" s="71"/>
      <c r="S23" s="73">
        <v>0</v>
      </c>
      <c r="T23" s="73">
        <f>_xlfn.SUMIFS('[1]Kiemelt'!M:M,'[1]Kiemelt'!$A:$A,$B$19,'[1]Kiemelt'!$G:$G,$M23)</f>
        <v>0</v>
      </c>
      <c r="U23" s="73">
        <f>_xlfn.SUMIFS('[1]Kiemelt'!N:N,'[1]Kiemelt'!$A:$A,$B$19,'[1]Kiemelt'!$G:$G,$M23)</f>
        <v>0</v>
      </c>
    </row>
    <row r="24" spans="1:22" ht="14.25" customHeight="1">
      <c r="A24" s="75"/>
      <c r="B24" s="75" t="s">
        <v>26</v>
      </c>
      <c r="C24" s="75"/>
      <c r="D24" s="75"/>
      <c r="E24" s="75"/>
      <c r="F24" s="75"/>
      <c r="G24" s="75" t="s">
        <v>450</v>
      </c>
      <c r="H24" s="75"/>
      <c r="I24" s="75"/>
      <c r="J24" s="75"/>
      <c r="K24" s="75"/>
      <c r="L24" s="75"/>
      <c r="M24" s="88"/>
      <c r="N24" s="89">
        <f>SUM(N21:N23)</f>
        <v>0</v>
      </c>
      <c r="O24" s="89">
        <f>SUM(O21:O23)</f>
        <v>0</v>
      </c>
      <c r="P24" s="89">
        <f>SUM(P21:P23)</f>
        <v>0</v>
      </c>
      <c r="Q24" s="589">
        <f t="shared" si="0"/>
        <v>0</v>
      </c>
      <c r="R24" s="71"/>
      <c r="S24" s="89">
        <f>SUM(S21:S23)</f>
        <v>0</v>
      </c>
      <c r="T24" s="89">
        <f>SUM(T21:T23)</f>
        <v>0</v>
      </c>
      <c r="U24" s="89">
        <f>SUM(U21:U23)</f>
        <v>0</v>
      </c>
      <c r="V24" s="78">
        <f>SUM(S24:U24)-P24</f>
        <v>0</v>
      </c>
    </row>
    <row r="25" spans="1:21" ht="14.25" customHeight="1" hidden="1">
      <c r="A25" s="72"/>
      <c r="B25" s="72">
        <v>4</v>
      </c>
      <c r="C25" s="72"/>
      <c r="D25" s="72"/>
      <c r="E25" s="72"/>
      <c r="F25" s="72"/>
      <c r="G25" s="72" t="s">
        <v>451</v>
      </c>
      <c r="H25" s="72"/>
      <c r="I25" s="72"/>
      <c r="J25" s="72"/>
      <c r="K25" s="72"/>
      <c r="L25" s="72"/>
      <c r="M25" s="27"/>
      <c r="N25" s="27"/>
      <c r="O25" s="27"/>
      <c r="P25" s="27"/>
      <c r="Q25" s="590">
        <f t="shared" si="0"/>
      </c>
      <c r="R25" s="178"/>
      <c r="S25" s="27"/>
      <c r="T25" s="27"/>
      <c r="U25" s="27"/>
    </row>
    <row r="26" spans="1:21" ht="14.25" customHeight="1" hidden="1">
      <c r="A26" s="72"/>
      <c r="B26" s="72"/>
      <c r="C26" s="72"/>
      <c r="D26" s="72" t="s">
        <v>23</v>
      </c>
      <c r="E26" s="72"/>
      <c r="F26" s="72"/>
      <c r="G26" s="72"/>
      <c r="H26" s="72"/>
      <c r="I26" s="72" t="s">
        <v>458</v>
      </c>
      <c r="J26" s="72"/>
      <c r="K26" s="72"/>
      <c r="L26" s="72"/>
      <c r="M26" s="27"/>
      <c r="N26" s="27"/>
      <c r="O26" s="27"/>
      <c r="P26" s="27"/>
      <c r="Q26" s="590">
        <f t="shared" si="0"/>
      </c>
      <c r="R26" s="71"/>
      <c r="S26" s="27"/>
      <c r="T26" s="27"/>
      <c r="U26" s="27"/>
    </row>
    <row r="27" spans="1:22" s="81" customFormat="1" ht="14.25" customHeight="1" hidden="1">
      <c r="A27" s="26"/>
      <c r="B27" s="26"/>
      <c r="C27" s="26"/>
      <c r="D27" s="26"/>
      <c r="E27" s="26" t="s">
        <v>19</v>
      </c>
      <c r="F27" s="26"/>
      <c r="G27" s="26"/>
      <c r="H27" s="26"/>
      <c r="I27" s="26"/>
      <c r="J27" s="26"/>
      <c r="K27" s="27" t="s">
        <v>234</v>
      </c>
      <c r="L27" s="26"/>
      <c r="M27" s="26" t="s">
        <v>235</v>
      </c>
      <c r="N27" s="73">
        <f>_xlfn.SUMIFS('[1]Kiemelt'!I:I,'[1]Kiemelt'!$A:$A,$B$25,'[1]Kiemelt'!$G:$G,$M27)</f>
        <v>0</v>
      </c>
      <c r="O27" s="73">
        <f>_xlfn.SUMIFS('[1]Kiemelt'!J:J,'[1]Kiemelt'!$A:$A,$B$25,'[1]Kiemelt'!$G:$G,$M27)</f>
        <v>0</v>
      </c>
      <c r="P27" s="73">
        <f>_xlfn.SUMIFS('[1]Kiemelt'!K:K,'[1]Kiemelt'!$A:$A,$B$25,'[1]Kiemelt'!$G:$G,$M27)</f>
        <v>0</v>
      </c>
      <c r="Q27" s="559">
        <f t="shared" si="0"/>
        <v>0</v>
      </c>
      <c r="R27" s="71"/>
      <c r="S27" s="73">
        <f>_xlfn.SUMIFS('[1]Kiemelt'!L:L,'[1]Kiemelt'!$A:$A,$B$25,'[1]Kiemelt'!$G:$G,$M27)</f>
        <v>0</v>
      </c>
      <c r="T27" s="73">
        <f>_xlfn.SUMIFS('[1]Kiemelt'!M:M,'[1]Kiemelt'!$A:$A,$B$25,'[1]Kiemelt'!$G:$G,$M27)</f>
        <v>0</v>
      </c>
      <c r="U27" s="73">
        <f>_xlfn.SUMIFS('[1]Kiemelt'!N:N,'[1]Kiemelt'!$A:$A,$B$25,'[1]Kiemelt'!$G:$G,$M27)</f>
        <v>0</v>
      </c>
      <c r="V27" s="87"/>
    </row>
    <row r="28" spans="5:21" s="81" customFormat="1" ht="14.25" customHeight="1" hidden="1">
      <c r="E28" s="81" t="s">
        <v>23</v>
      </c>
      <c r="K28" s="81" t="s">
        <v>263</v>
      </c>
      <c r="M28" s="81" t="s">
        <v>264</v>
      </c>
      <c r="N28" s="73">
        <f>_xlfn.SUMIFS('[1]Kiemelt'!I:I,'[1]Kiemelt'!$A:$A,$B$25,'[1]Kiemelt'!$G:$G,$M28)</f>
        <v>0</v>
      </c>
      <c r="O28" s="73">
        <f>_xlfn.SUMIFS('[1]Kiemelt'!J:J,'[1]Kiemelt'!$A:$A,$B$25,'[1]Kiemelt'!$G:$G,$M28)</f>
        <v>0</v>
      </c>
      <c r="P28" s="73">
        <f>_xlfn.SUMIFS('[1]Kiemelt'!K:K,'[1]Kiemelt'!$A:$A,$B$25,'[1]Kiemelt'!$G:$G,$M28)</f>
        <v>0</v>
      </c>
      <c r="Q28" s="559">
        <f t="shared" si="0"/>
        <v>0</v>
      </c>
      <c r="R28" s="71"/>
      <c r="S28" s="73">
        <f>_xlfn.SUMIFS('[1]Kiemelt'!L:L,'[1]Kiemelt'!$A:$A,$B$25,'[1]Kiemelt'!$G:$G,$M28)</f>
        <v>0</v>
      </c>
      <c r="T28" s="73">
        <f>_xlfn.SUMIFS('[1]Kiemelt'!M:M,'[1]Kiemelt'!$A:$A,$B$25,'[1]Kiemelt'!$G:$G,$M28)</f>
        <v>0</v>
      </c>
      <c r="U28" s="73">
        <f>_xlfn.SUMIFS('[1]Kiemelt'!N:N,'[1]Kiemelt'!$A:$A,$B$25,'[1]Kiemelt'!$G:$G,$M28)</f>
        <v>0</v>
      </c>
    </row>
    <row r="29" spans="5:21" s="81" customFormat="1" ht="14.25" customHeight="1" hidden="1">
      <c r="E29" s="81" t="s">
        <v>26</v>
      </c>
      <c r="K29" s="81" t="s">
        <v>276</v>
      </c>
      <c r="M29" s="81" t="s">
        <v>277</v>
      </c>
      <c r="N29" s="73">
        <f>_xlfn.SUMIFS('[1]Kiemelt'!I:I,'[1]Kiemelt'!$A:$A,$B$25,'[1]Kiemelt'!$G:$G,$M29)</f>
        <v>0</v>
      </c>
      <c r="O29" s="73">
        <f>_xlfn.SUMIFS('[1]Kiemelt'!J:J,'[1]Kiemelt'!$A:$A,$B$25,'[1]Kiemelt'!$G:$G,$M29)</f>
        <v>0</v>
      </c>
      <c r="P29" s="73">
        <f>_xlfn.SUMIFS('[1]Kiemelt'!K:K,'[1]Kiemelt'!$A:$A,$B$25,'[1]Kiemelt'!$G:$G,$M29)</f>
        <v>0</v>
      </c>
      <c r="Q29" s="559">
        <f t="shared" si="0"/>
        <v>0</v>
      </c>
      <c r="R29" s="71"/>
      <c r="S29" s="73">
        <f>_xlfn.SUMIFS('[1]Kiemelt'!L:L,'[1]Kiemelt'!$A:$A,$B$25,'[1]Kiemelt'!$G:$G,$M29)</f>
        <v>0</v>
      </c>
      <c r="T29" s="73">
        <f>_xlfn.SUMIFS('[1]Kiemelt'!M:M,'[1]Kiemelt'!$A:$A,$B$25,'[1]Kiemelt'!$G:$G,$M29)</f>
        <v>0</v>
      </c>
      <c r="U29" s="73">
        <f>_xlfn.SUMIFS('[1]Kiemelt'!N:N,'[1]Kiemelt'!$A:$A,$B$25,'[1]Kiemelt'!$G:$G,$M29)</f>
        <v>0</v>
      </c>
    </row>
    <row r="30" spans="1:22" s="81" customFormat="1" ht="14.25" customHeight="1" hidden="1">
      <c r="A30" s="88"/>
      <c r="B30" s="88" t="s">
        <v>30</v>
      </c>
      <c r="C30" s="88"/>
      <c r="D30" s="88"/>
      <c r="E30" s="88"/>
      <c r="F30" s="88"/>
      <c r="G30" s="88" t="s">
        <v>452</v>
      </c>
      <c r="H30" s="88"/>
      <c r="I30" s="88"/>
      <c r="J30" s="88"/>
      <c r="K30" s="88"/>
      <c r="L30" s="88"/>
      <c r="M30" s="88"/>
      <c r="N30" s="89">
        <f>SUM(N27:N29)</f>
        <v>0</v>
      </c>
      <c r="O30" s="89">
        <f>SUM(O27:O29)</f>
        <v>0</v>
      </c>
      <c r="P30" s="89">
        <f>SUM(P27:P29)</f>
        <v>0</v>
      </c>
      <c r="Q30" s="589">
        <f t="shared" si="0"/>
        <v>0</v>
      </c>
      <c r="R30" s="71"/>
      <c r="S30" s="89">
        <f>SUM(S27:S29)</f>
        <v>0</v>
      </c>
      <c r="T30" s="89">
        <f>SUM(T27:T29)</f>
        <v>0</v>
      </c>
      <c r="U30" s="89">
        <f>SUM(U27:U29)</f>
        <v>0</v>
      </c>
      <c r="V30" s="78">
        <f>SUM(S30:U30)-P30</f>
        <v>0</v>
      </c>
    </row>
    <row r="31" spans="1:21" s="81" customFormat="1" ht="14.25" customHeight="1">
      <c r="A31" s="27"/>
      <c r="B31" s="27">
        <v>4</v>
      </c>
      <c r="C31" s="27"/>
      <c r="D31" s="27"/>
      <c r="E31" s="27"/>
      <c r="F31" s="27"/>
      <c r="G31" s="27" t="s">
        <v>453</v>
      </c>
      <c r="H31" s="27"/>
      <c r="I31" s="27"/>
      <c r="J31" s="27"/>
      <c r="K31" s="27"/>
      <c r="L31" s="27"/>
      <c r="M31" s="27"/>
      <c r="N31" s="27"/>
      <c r="O31" s="27"/>
      <c r="P31" s="27"/>
      <c r="Q31" s="590">
        <f t="shared" si="0"/>
      </c>
      <c r="R31" s="178"/>
      <c r="S31" s="27"/>
      <c r="T31" s="27"/>
      <c r="U31" s="27"/>
    </row>
    <row r="32" spans="1:21" s="81" customFormat="1" ht="14.25" customHeight="1">
      <c r="A32" s="27"/>
      <c r="B32" s="27"/>
      <c r="C32" s="27"/>
      <c r="D32" s="27" t="s">
        <v>23</v>
      </c>
      <c r="E32" s="27"/>
      <c r="F32" s="27"/>
      <c r="G32" s="27"/>
      <c r="H32" s="27"/>
      <c r="I32" s="27" t="s">
        <v>458</v>
      </c>
      <c r="J32" s="27"/>
      <c r="K32" s="27"/>
      <c r="L32" s="27"/>
      <c r="M32" s="27"/>
      <c r="N32" s="27"/>
      <c r="O32" s="27"/>
      <c r="P32" s="27"/>
      <c r="Q32" s="590">
        <f t="shared" si="0"/>
      </c>
      <c r="R32" s="71"/>
      <c r="S32" s="27"/>
      <c r="T32" s="27"/>
      <c r="U32" s="27"/>
    </row>
    <row r="33" spans="1:21" s="81" customFormat="1" ht="14.25" customHeight="1">
      <c r="A33" s="26"/>
      <c r="B33" s="26"/>
      <c r="C33" s="26"/>
      <c r="D33" s="26"/>
      <c r="E33" s="26" t="s">
        <v>19</v>
      </c>
      <c r="F33" s="26"/>
      <c r="G33" s="26"/>
      <c r="H33" s="26"/>
      <c r="I33" s="26"/>
      <c r="J33" s="26"/>
      <c r="K33" s="27" t="s">
        <v>234</v>
      </c>
      <c r="L33" s="26"/>
      <c r="M33" s="26" t="s">
        <v>235</v>
      </c>
      <c r="N33" s="73">
        <f>_xlfn.SUMIFS('[1]Kiemelt'!I:I,'[1]Kiemelt'!$A:$A,$B$31+1,'[1]Kiemelt'!$G:$G,$M33)</f>
        <v>0</v>
      </c>
      <c r="O33" s="73">
        <f>_xlfn.SUMIFS('[1]Kiemelt'!J:J,'[1]Kiemelt'!$A:$A,$B$31+1,'[1]Kiemelt'!$G:$G,$M33)</f>
        <v>0</v>
      </c>
      <c r="P33" s="73">
        <f>'[5]Címrendes összevont bevételek'!$Q$142</f>
        <v>0</v>
      </c>
      <c r="Q33" s="559">
        <f t="shared" si="0"/>
        <v>0</v>
      </c>
      <c r="R33" s="71"/>
      <c r="S33" s="73">
        <f>_xlfn.SUMIFS('[1]Kiemelt'!L:L,'[1]Kiemelt'!$A:$A,$B$31+1,'[1]Kiemelt'!$G:$G,$M33)</f>
        <v>0</v>
      </c>
      <c r="T33" s="73">
        <f>_xlfn.SUMIFS('[1]Kiemelt'!M:M,'[1]Kiemelt'!$A:$A,$B$31+1,'[1]Kiemelt'!$G:$G,$M33)</f>
        <v>0</v>
      </c>
      <c r="U33" s="73">
        <f>_xlfn.SUMIFS('[1]Kiemelt'!N:N,'[1]Kiemelt'!$A:$A,$B$31+1,'[1]Kiemelt'!$G:$G,$M33)</f>
        <v>0</v>
      </c>
    </row>
    <row r="34" spans="5:21" s="81" customFormat="1" ht="14.25" customHeight="1">
      <c r="E34" s="81" t="s">
        <v>23</v>
      </c>
      <c r="K34" s="81" t="s">
        <v>263</v>
      </c>
      <c r="M34" s="81" t="s">
        <v>264</v>
      </c>
      <c r="N34" s="73">
        <f>_xlfn.SUMIFS('[1]Kiemelt'!I:I,'[1]Kiemelt'!$A:$A,$B$31+1,'[1]Kiemelt'!$G:$G,$M34)</f>
        <v>0</v>
      </c>
      <c r="O34" s="73">
        <f>_xlfn.SUMIFS('[1]Kiemelt'!J:J,'[1]Kiemelt'!$A:$A,$B$31+1,'[1]Kiemelt'!$G:$G,$M34)</f>
        <v>0</v>
      </c>
      <c r="P34" s="73">
        <f>'[5]Címrendes összevont bevételek'!$Q$149</f>
        <v>0</v>
      </c>
      <c r="Q34" s="559">
        <f t="shared" si="0"/>
        <v>0</v>
      </c>
      <c r="R34" s="71"/>
      <c r="S34" s="73">
        <f>_xlfn.SUMIFS('[1]Kiemelt'!L:L,'[1]Kiemelt'!$A:$A,$B$31+1,'[1]Kiemelt'!$G:$G,$M34)</f>
        <v>0</v>
      </c>
      <c r="T34" s="73">
        <f>_xlfn.SUMIFS('[1]Kiemelt'!M:M,'[1]Kiemelt'!$A:$A,$B$31+1,'[1]Kiemelt'!$G:$G,$M34)</f>
        <v>0</v>
      </c>
      <c r="U34" s="73">
        <f>_xlfn.SUMIFS('[1]Kiemelt'!N:N,'[1]Kiemelt'!$A:$A,$B$31+1,'[1]Kiemelt'!$G:$G,$M34)</f>
        <v>0</v>
      </c>
    </row>
    <row r="35" spans="5:21" s="81" customFormat="1" ht="14.25" customHeight="1">
      <c r="E35" s="81" t="s">
        <v>26</v>
      </c>
      <c r="K35" s="81" t="s">
        <v>276</v>
      </c>
      <c r="M35" s="81" t="s">
        <v>277</v>
      </c>
      <c r="N35" s="73">
        <f>_xlfn.SUMIFS('[1]Kiemelt'!I:I,'[1]Kiemelt'!$A:$A,$B$31+1,'[1]Kiemelt'!$G:$G,$M35)</f>
        <v>0</v>
      </c>
      <c r="O35" s="73">
        <f>_xlfn.SUMIFS('[1]Kiemelt'!J:J,'[1]Kiemelt'!$A:$A,$B$31+1,'[1]Kiemelt'!$G:$G,$M35)</f>
        <v>0</v>
      </c>
      <c r="P35" s="73">
        <f>'[5]Címrendes összevont bevételek'!$Q$178</f>
        <v>0</v>
      </c>
      <c r="Q35" s="559">
        <f t="shared" si="0"/>
        <v>0</v>
      </c>
      <c r="R35" s="71"/>
      <c r="S35" s="73">
        <f>_xlfn.SUMIFS('[1]Kiemelt'!L:L,'[1]Kiemelt'!$A:$A,$B$31+1,'[1]Kiemelt'!$G:$G,$M35)</f>
        <v>0</v>
      </c>
      <c r="T35" s="73">
        <f>_xlfn.SUMIFS('[1]Kiemelt'!M:M,'[1]Kiemelt'!$A:$A,$B$31+1,'[1]Kiemelt'!$G:$G,$M35)</f>
        <v>0</v>
      </c>
      <c r="U35" s="73">
        <f>_xlfn.SUMIFS('[1]Kiemelt'!N:N,'[1]Kiemelt'!$A:$A,$B$31+1,'[1]Kiemelt'!$G:$G,$M35)</f>
        <v>0</v>
      </c>
    </row>
    <row r="36" spans="1:22" s="81" customFormat="1" ht="14.25" customHeight="1">
      <c r="A36" s="88"/>
      <c r="B36" s="88" t="s">
        <v>30</v>
      </c>
      <c r="C36" s="88"/>
      <c r="D36" s="88"/>
      <c r="E36" s="88"/>
      <c r="F36" s="88"/>
      <c r="G36" s="88" t="s">
        <v>454</v>
      </c>
      <c r="H36" s="88"/>
      <c r="I36" s="88"/>
      <c r="J36" s="88"/>
      <c r="K36" s="88"/>
      <c r="L36" s="88"/>
      <c r="M36" s="88"/>
      <c r="N36" s="89">
        <f>SUM(N33:N35)</f>
        <v>0</v>
      </c>
      <c r="O36" s="89">
        <f>SUM(O33:O35)</f>
        <v>0</v>
      </c>
      <c r="P36" s="89">
        <f>SUM(P33:P35)</f>
        <v>0</v>
      </c>
      <c r="Q36" s="589">
        <f t="shared" si="0"/>
        <v>0</v>
      </c>
      <c r="R36" s="71"/>
      <c r="S36" s="89">
        <f>SUM(S33:S35)</f>
        <v>0</v>
      </c>
      <c r="T36" s="89">
        <f>SUM(T33:T35)</f>
        <v>0</v>
      </c>
      <c r="U36" s="89">
        <f>SUM(U33:U35)</f>
        <v>0</v>
      </c>
      <c r="V36" s="78">
        <f>SUM(S36:U36)-P36</f>
        <v>0</v>
      </c>
    </row>
    <row r="37" spans="1:21" s="81" customFormat="1" ht="14.25" customHeight="1">
      <c r="A37" s="27"/>
      <c r="B37" s="27">
        <v>5</v>
      </c>
      <c r="C37" s="27"/>
      <c r="D37" s="27"/>
      <c r="E37" s="27"/>
      <c r="F37" s="27"/>
      <c r="G37" s="27" t="s">
        <v>968</v>
      </c>
      <c r="H37" s="27"/>
      <c r="I37" s="27"/>
      <c r="J37" s="27"/>
      <c r="K37" s="27"/>
      <c r="L37" s="27"/>
      <c r="M37" s="27"/>
      <c r="N37" s="27"/>
      <c r="O37" s="27"/>
      <c r="P37" s="27"/>
      <c r="Q37" s="590">
        <f t="shared" si="0"/>
      </c>
      <c r="R37" s="178"/>
      <c r="S37" s="27"/>
      <c r="T37" s="27"/>
      <c r="U37" s="27"/>
    </row>
    <row r="38" spans="1:21" s="81" customFormat="1" ht="14.25" customHeight="1">
      <c r="A38" s="27"/>
      <c r="B38" s="27"/>
      <c r="C38" s="27"/>
      <c r="D38" s="27" t="s">
        <v>23</v>
      </c>
      <c r="E38" s="27"/>
      <c r="F38" s="27"/>
      <c r="G38" s="27"/>
      <c r="H38" s="27"/>
      <c r="I38" s="27" t="s">
        <v>458</v>
      </c>
      <c r="J38" s="27"/>
      <c r="K38" s="27"/>
      <c r="L38" s="27"/>
      <c r="M38" s="27"/>
      <c r="N38" s="27"/>
      <c r="O38" s="27"/>
      <c r="P38" s="27"/>
      <c r="Q38" s="590">
        <f t="shared" si="0"/>
      </c>
      <c r="R38" s="71"/>
      <c r="S38" s="27"/>
      <c r="T38" s="27"/>
      <c r="U38" s="27"/>
    </row>
    <row r="39" spans="1:21" s="81" customFormat="1" ht="14.25" customHeight="1">
      <c r="A39" s="26"/>
      <c r="B39" s="26"/>
      <c r="C39" s="26"/>
      <c r="D39" s="26"/>
      <c r="E39" s="26" t="s">
        <v>19</v>
      </c>
      <c r="F39" s="26"/>
      <c r="G39" s="26"/>
      <c r="H39" s="26"/>
      <c r="I39" s="26"/>
      <c r="J39" s="26"/>
      <c r="K39" s="27" t="s">
        <v>234</v>
      </c>
      <c r="L39" s="26"/>
      <c r="M39" s="26" t="s">
        <v>235</v>
      </c>
      <c r="N39" s="73">
        <f>_xlfn.SUMIFS('[1]Kiemelt'!I:I,'[1]Kiemelt'!$A:$A,$B$37+1,'[1]Kiemelt'!$G:$G,$M39)</f>
        <v>0</v>
      </c>
      <c r="O39" s="73">
        <f>_xlfn.SUMIFS('[1]Kiemelt'!J:J,'[1]Kiemelt'!$A:$A,$B$37+1,'[1]Kiemelt'!$G:$G,$M39)</f>
        <v>896000</v>
      </c>
      <c r="P39" s="73">
        <f>'[6]Címrendes összevont bevételek'!Q$142</f>
        <v>500000</v>
      </c>
      <c r="Q39" s="559">
        <f t="shared" si="0"/>
        <v>0.5580357142857143</v>
      </c>
      <c r="R39" s="71"/>
      <c r="S39" s="73">
        <v>0</v>
      </c>
      <c r="T39" s="73">
        <f>'[6]Címrendes összevont bevételek'!U$142</f>
        <v>500000</v>
      </c>
      <c r="U39" s="73">
        <f>'[6]Címrendes összevont bevételek'!V$142</f>
        <v>0</v>
      </c>
    </row>
    <row r="40" spans="5:21" s="81" customFormat="1" ht="14.25" customHeight="1">
      <c r="E40" s="81" t="s">
        <v>23</v>
      </c>
      <c r="K40" s="81" t="s">
        <v>263</v>
      </c>
      <c r="M40" s="81" t="s">
        <v>264</v>
      </c>
      <c r="N40" s="73">
        <f>_xlfn.SUMIFS('[1]Kiemelt'!I:I,'[1]Kiemelt'!$A:$A,$B$37+1,'[1]Kiemelt'!$G:$G,$M40)</f>
        <v>0</v>
      </c>
      <c r="O40" s="73">
        <f>_xlfn.SUMIFS('[1]Kiemelt'!J:J,'[1]Kiemelt'!$A:$A,$B$37+1,'[1]Kiemelt'!$G:$G,$M40)</f>
        <v>0</v>
      </c>
      <c r="P40" s="73">
        <f>'[6]Címrendes összevont bevételek'!Q$149</f>
        <v>0</v>
      </c>
      <c r="Q40" s="559">
        <f t="shared" si="0"/>
        <v>0</v>
      </c>
      <c r="R40" s="71"/>
      <c r="S40" s="73">
        <v>0</v>
      </c>
      <c r="T40" s="73">
        <f>'[6]Címrendes összevont bevételek'!U$149</f>
        <v>0</v>
      </c>
      <c r="U40" s="73">
        <f>'[6]Címrendes összevont bevételek'!V$149</f>
        <v>0</v>
      </c>
    </row>
    <row r="41" spans="5:21" s="81" customFormat="1" ht="14.25" customHeight="1">
      <c r="E41" s="81" t="s">
        <v>26</v>
      </c>
      <c r="K41" s="81" t="s">
        <v>276</v>
      </c>
      <c r="M41" s="81" t="s">
        <v>277</v>
      </c>
      <c r="N41" s="73">
        <f>_xlfn.SUMIFS('[1]Kiemelt'!I:I,'[1]Kiemelt'!$A:$A,$B$37+1,'[1]Kiemelt'!$G:$G,$M41)</f>
        <v>0</v>
      </c>
      <c r="O41" s="73">
        <f>_xlfn.SUMIFS('[1]Kiemelt'!J:J,'[1]Kiemelt'!$A:$A,$B$37+1,'[1]Kiemelt'!$G:$G,$M41)</f>
        <v>0</v>
      </c>
      <c r="P41" s="73">
        <f>'[6]Címrendes összevont bevételek'!Q$178</f>
        <v>0</v>
      </c>
      <c r="Q41" s="559">
        <f t="shared" si="0"/>
        <v>0</v>
      </c>
      <c r="R41" s="71"/>
      <c r="S41" s="73">
        <v>0</v>
      </c>
      <c r="T41" s="73">
        <f>'[6]Címrendes összevont bevételek'!U$178</f>
        <v>0</v>
      </c>
      <c r="U41" s="73">
        <f>'[6]Címrendes összevont bevételek'!V$178</f>
        <v>0</v>
      </c>
    </row>
    <row r="42" spans="1:22" s="81" customFormat="1" ht="14.25" customHeight="1">
      <c r="A42" s="88"/>
      <c r="B42" s="88" t="s">
        <v>33</v>
      </c>
      <c r="C42" s="88"/>
      <c r="D42" s="88"/>
      <c r="E42" s="88"/>
      <c r="F42" s="88"/>
      <c r="G42" s="88" t="s">
        <v>969</v>
      </c>
      <c r="H42" s="88"/>
      <c r="I42" s="88"/>
      <c r="J42" s="88"/>
      <c r="K42" s="88"/>
      <c r="L42" s="88"/>
      <c r="M42" s="88"/>
      <c r="N42" s="89">
        <f>SUM(N39:N41)</f>
        <v>0</v>
      </c>
      <c r="O42" s="89">
        <f>SUM(O39:O41)</f>
        <v>896000</v>
      </c>
      <c r="P42" s="89">
        <f>SUM(P39:P41)</f>
        <v>500000</v>
      </c>
      <c r="Q42" s="589">
        <f t="shared" si="0"/>
        <v>0.5580357142857143</v>
      </c>
      <c r="R42" s="71"/>
      <c r="S42" s="89">
        <f>SUM(S39:S41)</f>
        <v>0</v>
      </c>
      <c r="T42" s="89">
        <f>SUM(T39:T41)</f>
        <v>500000</v>
      </c>
      <c r="U42" s="89">
        <f>SUM(U39:U41)</f>
        <v>0</v>
      </c>
      <c r="V42" s="78">
        <f>SUM(S42:U42)-P42</f>
        <v>0</v>
      </c>
    </row>
    <row r="43" spans="1:21" ht="14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586">
        <f t="shared" si="0"/>
      </c>
      <c r="R43" s="71"/>
      <c r="S43" s="91"/>
      <c r="T43" s="91"/>
      <c r="U43" s="91"/>
    </row>
    <row r="44" spans="16:21" ht="14.25" customHeight="1">
      <c r="P44" s="74"/>
      <c r="Q44" s="578">
        <f t="shared" si="0"/>
      </c>
      <c r="R44" s="71"/>
      <c r="S44" s="74"/>
      <c r="T44" s="74"/>
      <c r="U44" s="74"/>
    </row>
    <row r="45" spans="1:21" ht="14.25" customHeight="1">
      <c r="A45" s="75" t="s">
        <v>19</v>
      </c>
      <c r="B45" s="75"/>
      <c r="C45" s="75"/>
      <c r="D45" s="75"/>
      <c r="E45" s="75"/>
      <c r="F45" s="75"/>
      <c r="G45" s="75" t="s">
        <v>890</v>
      </c>
      <c r="H45" s="75"/>
      <c r="I45" s="75"/>
      <c r="J45" s="80"/>
      <c r="K45" s="80"/>
      <c r="L45" s="80"/>
      <c r="M45" s="80"/>
      <c r="N45" s="80"/>
      <c r="O45" s="80"/>
      <c r="P45" s="82"/>
      <c r="Q45" s="584">
        <f t="shared" si="0"/>
      </c>
      <c r="R45" s="71"/>
      <c r="S45" s="82"/>
      <c r="T45" s="82"/>
      <c r="U45" s="82"/>
    </row>
    <row r="46" spans="1:21" ht="14.25" customHeight="1">
      <c r="A46" s="482"/>
      <c r="B46" s="482"/>
      <c r="C46" s="482"/>
      <c r="D46" s="482" t="s">
        <v>23</v>
      </c>
      <c r="E46" s="482"/>
      <c r="F46" s="482"/>
      <c r="G46" s="482"/>
      <c r="H46" s="482"/>
      <c r="I46" s="482" t="s">
        <v>891</v>
      </c>
      <c r="J46" s="69"/>
      <c r="K46" s="69"/>
      <c r="L46" s="69"/>
      <c r="M46" s="69"/>
      <c r="N46" s="69"/>
      <c r="O46" s="69"/>
      <c r="P46" s="70"/>
      <c r="Q46" s="580">
        <f t="shared" si="0"/>
      </c>
      <c r="R46" s="71"/>
      <c r="S46" s="70"/>
      <c r="T46" s="70"/>
      <c r="U46" s="70"/>
    </row>
    <row r="47" spans="1:21" ht="14.25" customHeight="1">
      <c r="A47" s="3"/>
      <c r="B47" s="3"/>
      <c r="C47" s="3"/>
      <c r="D47" s="3"/>
      <c r="E47" s="3" t="s">
        <v>19</v>
      </c>
      <c r="F47" s="3"/>
      <c r="G47" s="3"/>
      <c r="H47" s="3"/>
      <c r="I47" s="3"/>
      <c r="J47" s="3"/>
      <c r="K47" s="72" t="s">
        <v>234</v>
      </c>
      <c r="L47" s="3"/>
      <c r="M47" s="3" t="s">
        <v>235</v>
      </c>
      <c r="N47" s="73">
        <f aca="true" t="shared" si="1" ref="N47:P49">SUM(N9,N15,N21,N27,N33,N39)</f>
        <v>107919521</v>
      </c>
      <c r="O47" s="73">
        <f t="shared" si="1"/>
        <v>135155705</v>
      </c>
      <c r="P47" s="73">
        <f t="shared" si="1"/>
        <v>120990155</v>
      </c>
      <c r="Q47" s="559">
        <f t="shared" si="0"/>
        <v>0.8951908837292514</v>
      </c>
      <c r="R47" s="71"/>
      <c r="S47" s="73">
        <f aca="true" t="shared" si="2" ref="S47:U49">SUM(S9,S15,S21,S27,S33,S39)</f>
        <v>0</v>
      </c>
      <c r="T47" s="73">
        <f t="shared" si="2"/>
        <v>113136124</v>
      </c>
      <c r="U47" s="73">
        <f t="shared" si="2"/>
        <v>7854031</v>
      </c>
    </row>
    <row r="48" spans="5:21" ht="14.25" customHeight="1">
      <c r="E48" s="67" t="s">
        <v>23</v>
      </c>
      <c r="K48" s="67" t="s">
        <v>263</v>
      </c>
      <c r="M48" s="67" t="s">
        <v>264</v>
      </c>
      <c r="N48" s="74">
        <f t="shared" si="1"/>
        <v>177000000</v>
      </c>
      <c r="O48" s="74">
        <f t="shared" si="1"/>
        <v>235019551</v>
      </c>
      <c r="P48" s="74">
        <f t="shared" si="1"/>
        <v>99099414</v>
      </c>
      <c r="Q48" s="578">
        <f t="shared" si="0"/>
        <v>0.42166455334603203</v>
      </c>
      <c r="R48" s="71"/>
      <c r="S48" s="74">
        <f t="shared" si="2"/>
        <v>0</v>
      </c>
      <c r="T48" s="74">
        <f t="shared" si="2"/>
        <v>1068984</v>
      </c>
      <c r="U48" s="74">
        <f t="shared" si="2"/>
        <v>98030430</v>
      </c>
    </row>
    <row r="49" spans="5:21" ht="14.25" customHeight="1">
      <c r="E49" s="67" t="s">
        <v>26</v>
      </c>
      <c r="K49" s="67" t="s">
        <v>276</v>
      </c>
      <c r="M49" s="67" t="s">
        <v>277</v>
      </c>
      <c r="N49" s="74">
        <f t="shared" si="1"/>
        <v>0</v>
      </c>
      <c r="O49" s="74">
        <f t="shared" si="1"/>
        <v>26087895</v>
      </c>
      <c r="P49" s="74">
        <f t="shared" si="1"/>
        <v>26087895</v>
      </c>
      <c r="Q49" s="578">
        <f t="shared" si="0"/>
        <v>1</v>
      </c>
      <c r="R49" s="71"/>
      <c r="S49" s="74">
        <f t="shared" si="2"/>
        <v>0</v>
      </c>
      <c r="T49" s="74">
        <f t="shared" si="2"/>
        <v>26087895</v>
      </c>
      <c r="U49" s="74">
        <f t="shared" si="2"/>
        <v>0</v>
      </c>
    </row>
    <row r="50" spans="1:23" ht="14.25" customHeight="1">
      <c r="A50" s="75" t="s">
        <v>19</v>
      </c>
      <c r="B50" s="75"/>
      <c r="C50" s="75"/>
      <c r="D50" s="75"/>
      <c r="E50" s="75"/>
      <c r="F50" s="75"/>
      <c r="G50" s="75" t="s">
        <v>460</v>
      </c>
      <c r="H50" s="75"/>
      <c r="I50" s="75"/>
      <c r="J50" s="75"/>
      <c r="K50" s="75"/>
      <c r="L50" s="75"/>
      <c r="M50" s="75"/>
      <c r="N50" s="76">
        <f>SUM(N47:N49)</f>
        <v>284919521</v>
      </c>
      <c r="O50" s="76">
        <f>SUM(O47:O49)</f>
        <v>396263151</v>
      </c>
      <c r="P50" s="76">
        <f>SUM(P47:P49)</f>
        <v>246177464</v>
      </c>
      <c r="Q50" s="581">
        <f t="shared" si="0"/>
        <v>0.6212474295900403</v>
      </c>
      <c r="R50" s="71"/>
      <c r="S50" s="76">
        <f>SUM(S47:S49)</f>
        <v>0</v>
      </c>
      <c r="T50" s="76">
        <f>SUM(T47:T49)</f>
        <v>140293003</v>
      </c>
      <c r="U50" s="76">
        <f>SUM(U47:U49)</f>
        <v>105884461</v>
      </c>
      <c r="V50" s="78">
        <f>SUM(S50:U50)-P50</f>
        <v>0</v>
      </c>
      <c r="W50" s="74">
        <f>P50-'Címrendes összevont bevételek'!Q180</f>
        <v>0</v>
      </c>
    </row>
    <row r="51" ht="14.25" customHeight="1">
      <c r="L51" s="84" t="s">
        <v>461</v>
      </c>
    </row>
    <row r="52" spans="14:21" ht="14.25" customHeight="1">
      <c r="N52" s="74"/>
      <c r="O52" s="74"/>
      <c r="P52" s="74"/>
      <c r="R52" s="74"/>
      <c r="S52" s="74"/>
      <c r="T52" s="74"/>
      <c r="U52" s="74"/>
    </row>
    <row r="53" ht="14.25" customHeight="1"/>
    <row r="54" s="74" customFormat="1" ht="14.25" customHeight="1">
      <c r="Q54" s="578"/>
    </row>
    <row r="55" ht="14.25" customHeight="1">
      <c r="N55" s="74"/>
    </row>
    <row r="56" ht="14.25" customHeight="1">
      <c r="N56" s="74"/>
    </row>
    <row r="57" ht="14.25" customHeight="1">
      <c r="N57" s="74"/>
    </row>
    <row r="58" ht="14.25" customHeight="1">
      <c r="N58" s="74"/>
    </row>
    <row r="59" ht="14.25" customHeight="1">
      <c r="N59" s="74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</sheetData>
  <sheetProtection/>
  <mergeCells count="18">
    <mergeCell ref="I5:I6"/>
    <mergeCell ref="S5:U5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P5:P6"/>
    <mergeCell ref="O5:O6"/>
    <mergeCell ref="J5:J6"/>
    <mergeCell ref="K5:K6"/>
    <mergeCell ref="L5:L6"/>
    <mergeCell ref="M5:M6"/>
    <mergeCell ref="N5:N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"/>
  <sheetViews>
    <sheetView view="pageBreakPreview" zoomScale="80" zoomScaleSheetLayoutView="80" zoomScalePageLayoutView="0" workbookViewId="0" topLeftCell="A1">
      <selection activeCell="O12" sqref="O12"/>
    </sheetView>
  </sheetViews>
  <sheetFormatPr defaultColWidth="9.140625" defaultRowHeight="15"/>
  <cols>
    <col min="1" max="10" width="2.00390625" style="94" customWidth="1"/>
    <col min="11" max="11" width="55.140625" style="94" bestFit="1" customWidth="1"/>
    <col min="12" max="12" width="3.140625" style="94" customWidth="1"/>
    <col min="13" max="13" width="4.421875" style="94" customWidth="1"/>
    <col min="14" max="15" width="13.140625" style="94" customWidth="1"/>
    <col min="16" max="16" width="13.140625" style="0" bestFit="1" customWidth="1"/>
    <col min="17" max="17" width="11.28125" style="591" customWidth="1"/>
    <col min="18" max="18" width="2.7109375" style="0" customWidth="1"/>
    <col min="19" max="19" width="9.00390625" style="0" bestFit="1" customWidth="1"/>
    <col min="20" max="20" width="13.7109375" style="0" customWidth="1"/>
    <col min="21" max="21" width="12.140625" style="0" customWidth="1"/>
    <col min="22" max="22" width="9.8515625" style="0" bestFit="1" customWidth="1"/>
    <col min="24" max="24" width="13.00390625" style="0" customWidth="1"/>
  </cols>
  <sheetData>
    <row r="1" s="67" customFormat="1" ht="11.25">
      <c r="Q1" s="578"/>
    </row>
    <row r="2" spans="12:21" s="67" customFormat="1" ht="11.25">
      <c r="L2" s="84" t="s">
        <v>464</v>
      </c>
      <c r="M2" s="85" t="str">
        <f>'Címrendes összevont bevételek'!K2</f>
        <v>2019.</v>
      </c>
      <c r="N2" s="479" t="s">
        <v>889</v>
      </c>
      <c r="Q2" s="578"/>
      <c r="U2" s="84" t="s">
        <v>954</v>
      </c>
    </row>
    <row r="3" spans="2:17" s="67" customFormat="1" ht="11.25"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579"/>
    </row>
    <row r="4" spans="1:21" s="67" customFormat="1" ht="11.25">
      <c r="A4" s="2" t="s">
        <v>887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59"/>
      <c r="U4" s="4" t="s">
        <v>765</v>
      </c>
    </row>
    <row r="5" spans="1:21" s="67" customFormat="1" ht="14.25" customHeight="1">
      <c r="A5" s="635" t="s">
        <v>1</v>
      </c>
      <c r="B5" s="633" t="s">
        <v>2</v>
      </c>
      <c r="C5" s="633" t="s">
        <v>3</v>
      </c>
      <c r="D5" s="633" t="s">
        <v>4</v>
      </c>
      <c r="E5" s="633" t="s">
        <v>5</v>
      </c>
      <c r="F5" s="633" t="s">
        <v>6</v>
      </c>
      <c r="G5" s="633" t="s">
        <v>7</v>
      </c>
      <c r="H5" s="633" t="s">
        <v>8</v>
      </c>
      <c r="I5" s="633" t="s">
        <v>9</v>
      </c>
      <c r="J5" s="633" t="s">
        <v>10</v>
      </c>
      <c r="K5" s="641" t="s">
        <v>11</v>
      </c>
      <c r="L5" s="633" t="s">
        <v>12</v>
      </c>
      <c r="M5" s="648" t="s">
        <v>13</v>
      </c>
      <c r="N5" s="646" t="str">
        <f>'Címrendes összevont bevételek'!O4</f>
        <v>Eredeti ei.</v>
      </c>
      <c r="O5" s="646" t="str">
        <f>'Címrendes összevont bevételek'!P4</f>
        <v>Módosított ei.</v>
      </c>
      <c r="P5" s="646" t="str">
        <f>'Címrendes összevont bevételek'!Q4</f>
        <v>Teljesítés</v>
      </c>
      <c r="Q5" s="644" t="str">
        <f>'Címrendes összevont bevételek'!R4</f>
        <v>Teljesítés %-a</v>
      </c>
      <c r="S5" s="637" t="s">
        <v>0</v>
      </c>
      <c r="T5" s="638"/>
      <c r="U5" s="639"/>
    </row>
    <row r="6" spans="1:21" s="67" customFormat="1" ht="38.25">
      <c r="A6" s="636"/>
      <c r="B6" s="634"/>
      <c r="C6" s="634"/>
      <c r="D6" s="634"/>
      <c r="E6" s="634"/>
      <c r="F6" s="634"/>
      <c r="G6" s="634"/>
      <c r="H6" s="634"/>
      <c r="I6" s="634"/>
      <c r="J6" s="634"/>
      <c r="K6" s="642"/>
      <c r="L6" s="634"/>
      <c r="M6" s="649"/>
      <c r="N6" s="647"/>
      <c r="O6" s="647"/>
      <c r="P6" s="647"/>
      <c r="Q6" s="645"/>
      <c r="S6" s="68" t="s">
        <v>14</v>
      </c>
      <c r="T6" s="68" t="s">
        <v>15</v>
      </c>
      <c r="U6" s="68" t="s">
        <v>16</v>
      </c>
    </row>
    <row r="7" spans="1:21" ht="15">
      <c r="A7" s="93" t="s">
        <v>19</v>
      </c>
      <c r="B7" s="93">
        <v>1</v>
      </c>
      <c r="C7" s="93"/>
      <c r="D7" s="93"/>
      <c r="E7" s="93"/>
      <c r="F7" s="93"/>
      <c r="G7" s="96"/>
      <c r="H7" s="96" t="s">
        <v>459</v>
      </c>
      <c r="I7" s="93"/>
      <c r="J7" s="93"/>
      <c r="K7" s="93"/>
      <c r="L7" s="93"/>
      <c r="M7" s="93"/>
      <c r="N7" s="93"/>
      <c r="O7" s="93"/>
      <c r="P7" s="97"/>
      <c r="S7" s="97"/>
      <c r="T7" s="97"/>
      <c r="U7" s="97"/>
    </row>
    <row r="8" spans="1:21" ht="15">
      <c r="A8" s="93"/>
      <c r="B8" s="93"/>
      <c r="C8" s="93"/>
      <c r="D8" s="93" t="s">
        <v>19</v>
      </c>
      <c r="E8" s="93"/>
      <c r="F8" s="93"/>
      <c r="G8" s="93"/>
      <c r="H8" s="93"/>
      <c r="I8" s="93"/>
      <c r="J8" s="96" t="s">
        <v>20</v>
      </c>
      <c r="K8" s="93"/>
      <c r="L8" s="93"/>
      <c r="M8" s="93"/>
      <c r="N8" s="93"/>
      <c r="O8" s="93"/>
      <c r="P8" s="98"/>
      <c r="Q8" s="592"/>
      <c r="R8" s="99"/>
      <c r="S8" s="97"/>
      <c r="T8" s="97"/>
      <c r="U8" s="97"/>
    </row>
    <row r="9" spans="1:24" s="99" customFormat="1" ht="15">
      <c r="A9" s="100"/>
      <c r="B9" s="100"/>
      <c r="C9" s="100"/>
      <c r="D9" s="100"/>
      <c r="E9" s="101" t="s">
        <v>19</v>
      </c>
      <c r="F9" s="100"/>
      <c r="G9" s="100"/>
      <c r="H9" s="100"/>
      <c r="I9" s="100"/>
      <c r="J9" s="100"/>
      <c r="K9" s="102" t="s">
        <v>21</v>
      </c>
      <c r="L9" s="100"/>
      <c r="M9" s="100" t="s">
        <v>22</v>
      </c>
      <c r="N9" s="98">
        <f>_xlfn.SUMIFS('[1]Kiemelt'!I:I,'[1]Kiemelt'!$A:$A,$B$7,'[1]Kiemelt'!$G:$G,$M9)</f>
        <v>213932063</v>
      </c>
      <c r="O9" s="98">
        <f>_xlfn.SUMIFS('[1]Kiemelt'!J:J,'[1]Kiemelt'!$A:$A,$B$7,'[1]Kiemelt'!$G:$G,$M9)</f>
        <v>237822647</v>
      </c>
      <c r="P9" s="98">
        <f>'[2]Címrendes összevont kiadások'!Q$8</f>
        <v>165779734</v>
      </c>
      <c r="Q9" s="592">
        <f>IF(P9="","",IF(P9=0,0,P9/O9))</f>
        <v>0.6970729494908027</v>
      </c>
      <c r="S9" s="98">
        <v>0</v>
      </c>
      <c r="T9" s="98">
        <f>'[2]Címrendes összevont kiadások'!U$8</f>
        <v>80205191</v>
      </c>
      <c r="U9" s="98">
        <f>'[2]Címrendes összevont kiadások'!V$8</f>
        <v>85574543</v>
      </c>
      <c r="V9" s="98"/>
      <c r="W9" s="98"/>
      <c r="X9" s="97"/>
    </row>
    <row r="10" spans="1:24" ht="15">
      <c r="A10" s="93"/>
      <c r="B10" s="93"/>
      <c r="C10" s="93"/>
      <c r="D10" s="93"/>
      <c r="E10" s="103" t="s">
        <v>23</v>
      </c>
      <c r="F10" s="93"/>
      <c r="G10" s="93"/>
      <c r="H10" s="93"/>
      <c r="I10" s="93"/>
      <c r="J10" s="93"/>
      <c r="K10" s="104" t="s">
        <v>463</v>
      </c>
      <c r="L10" s="93"/>
      <c r="M10" s="93" t="s">
        <v>25</v>
      </c>
      <c r="N10" s="98">
        <f>_xlfn.SUMIFS('[1]Kiemelt'!I:I,'[1]Kiemelt'!$A:$A,$B$7,'[1]Kiemelt'!$G:$G,$M10)</f>
        <v>35938788</v>
      </c>
      <c r="O10" s="98">
        <f>_xlfn.SUMIFS('[1]Kiemelt'!J:J,'[1]Kiemelt'!$A:$A,$B$7,'[1]Kiemelt'!$G:$G,$M10)</f>
        <v>40354874</v>
      </c>
      <c r="P10" s="98">
        <f>'[2]Címrendes összevont kiadások'!Q$9</f>
        <v>24017115</v>
      </c>
      <c r="Q10" s="592">
        <f aca="true" t="shared" si="0" ref="Q10:Q64">IF(P10="","",IF(P10=0,0,P10/O10))</f>
        <v>0.5951478128763331</v>
      </c>
      <c r="R10" s="99"/>
      <c r="S10" s="98">
        <v>0</v>
      </c>
      <c r="T10" s="98">
        <f>'[2]Címrendes összevont kiadások'!U$9</f>
        <v>11738341</v>
      </c>
      <c r="U10" s="98">
        <f>'[2]Címrendes összevont kiadások'!V$9</f>
        <v>12278774</v>
      </c>
      <c r="V10" s="97"/>
      <c r="W10" s="97"/>
      <c r="X10" s="97"/>
    </row>
    <row r="11" spans="1:24" ht="15">
      <c r="A11" s="93"/>
      <c r="B11" s="93"/>
      <c r="C11" s="93"/>
      <c r="D11" s="93"/>
      <c r="E11" s="103" t="s">
        <v>26</v>
      </c>
      <c r="F11" s="93"/>
      <c r="G11" s="93"/>
      <c r="H11" s="93"/>
      <c r="I11" s="93"/>
      <c r="J11" s="93"/>
      <c r="K11" s="96" t="s">
        <v>27</v>
      </c>
      <c r="L11" s="93"/>
      <c r="M11" s="93" t="s">
        <v>28</v>
      </c>
      <c r="N11" s="98">
        <f>_xlfn.SUMIFS('[1]Kiemelt'!I:I,'[1]Kiemelt'!$A:$A,$B$7,'[1]Kiemelt'!$G:$G,$M11)</f>
        <v>520022800</v>
      </c>
      <c r="O11" s="98">
        <f>_xlfn.SUMIFS('[1]Kiemelt'!J:J,'[1]Kiemelt'!$A:$A,$B$7,'[1]Kiemelt'!$G:$G,$M11)</f>
        <v>552499029</v>
      </c>
      <c r="P11" s="98">
        <f>'[2]Címrendes összevont kiadások'!Q$10</f>
        <v>278644339</v>
      </c>
      <c r="Q11" s="592">
        <f t="shared" si="0"/>
        <v>0.5043345315996927</v>
      </c>
      <c r="R11" s="99"/>
      <c r="S11" s="98">
        <v>0</v>
      </c>
      <c r="T11" s="98">
        <f>'[2]Címrendes összevont kiadások'!U$10</f>
        <v>169989693</v>
      </c>
      <c r="U11" s="98">
        <f>'[2]Címrendes összevont kiadások'!V$10</f>
        <v>108654646</v>
      </c>
      <c r="V11" s="97"/>
      <c r="W11" s="97"/>
      <c r="X11" s="97"/>
    </row>
    <row r="12" spans="1:24" s="99" customFormat="1" ht="15">
      <c r="A12" s="100"/>
      <c r="B12" s="100"/>
      <c r="C12" s="100"/>
      <c r="D12" s="100"/>
      <c r="E12" s="101" t="s">
        <v>30</v>
      </c>
      <c r="F12" s="100"/>
      <c r="G12" s="100"/>
      <c r="H12" s="100"/>
      <c r="I12" s="100"/>
      <c r="J12" s="100"/>
      <c r="K12" s="102" t="s">
        <v>31</v>
      </c>
      <c r="L12" s="100"/>
      <c r="M12" s="100" t="s">
        <v>32</v>
      </c>
      <c r="N12" s="98">
        <f>_xlfn.SUMIFS('[1]Kiemelt'!I:I,'[1]Kiemelt'!$A:$A,$B$7,'[1]Kiemelt'!$G:$G,$M12)</f>
        <v>44612500</v>
      </c>
      <c r="O12" s="98">
        <f>_xlfn.SUMIFS('[1]Kiemelt'!J:J,'[1]Kiemelt'!$A:$A,$B$7,'[1]Kiemelt'!$G:$G,$M12)</f>
        <v>42437500</v>
      </c>
      <c r="P12" s="98">
        <f>'[2]Címrendes összevont kiadások'!Q$12</f>
        <v>42424790</v>
      </c>
      <c r="Q12" s="592">
        <f t="shared" si="0"/>
        <v>0.9997005007363771</v>
      </c>
      <c r="S12" s="98">
        <v>0</v>
      </c>
      <c r="T12" s="98">
        <f>'[2]Címrendes összevont kiadások'!U$12</f>
        <v>0</v>
      </c>
      <c r="U12" s="98">
        <f>'[2]Címrendes összevont kiadások'!V$12</f>
        <v>42424790</v>
      </c>
      <c r="V12" s="98"/>
      <c r="W12" s="98"/>
      <c r="X12" s="97"/>
    </row>
    <row r="13" spans="1:24" s="99" customFormat="1" ht="15">
      <c r="A13" s="100"/>
      <c r="B13" s="100"/>
      <c r="C13" s="100"/>
      <c r="D13" s="100"/>
      <c r="E13" s="101" t="s">
        <v>33</v>
      </c>
      <c r="F13" s="100"/>
      <c r="G13" s="100"/>
      <c r="H13" s="100"/>
      <c r="I13" s="100"/>
      <c r="J13" s="100"/>
      <c r="K13" s="102" t="s">
        <v>34</v>
      </c>
      <c r="L13" s="100"/>
      <c r="M13" s="100" t="s">
        <v>35</v>
      </c>
      <c r="N13" s="98">
        <f>_xlfn.SUMIFS('[1]Kiemelt'!I:I,'[1]Kiemelt'!$A:$A,$B$7,'[1]Kiemelt'!$G:$G,$M13)</f>
        <v>114001971</v>
      </c>
      <c r="O13" s="98">
        <f>_xlfn.SUMIFS('[1]Kiemelt'!J:J,'[1]Kiemelt'!$A:$A,$B$7,'[1]Kiemelt'!$G:$G,$M13)</f>
        <v>398874111</v>
      </c>
      <c r="P13" s="98">
        <f>'[2]Címrendes összevont kiadások'!Q$30</f>
        <v>77329284</v>
      </c>
      <c r="Q13" s="592">
        <f t="shared" si="0"/>
        <v>0.19386889714684943</v>
      </c>
      <c r="S13" s="98">
        <v>0</v>
      </c>
      <c r="T13" s="98">
        <f>'[2]Címrendes összevont kiadások'!U$30</f>
        <v>62082523</v>
      </c>
      <c r="U13" s="98">
        <f>'[2]Címrendes összevont kiadások'!V$30</f>
        <v>15246761</v>
      </c>
      <c r="V13" s="98"/>
      <c r="W13" s="98"/>
      <c r="X13" s="97"/>
    </row>
    <row r="14" spans="1:24" s="99" customFormat="1" ht="15">
      <c r="A14" s="105"/>
      <c r="B14" s="106" t="s">
        <v>19</v>
      </c>
      <c r="C14" s="105"/>
      <c r="D14" s="106"/>
      <c r="E14" s="107"/>
      <c r="F14" s="105"/>
      <c r="G14" s="106"/>
      <c r="H14" s="106" t="s">
        <v>446</v>
      </c>
      <c r="I14" s="105"/>
      <c r="J14" s="106"/>
      <c r="K14" s="105"/>
      <c r="L14" s="105"/>
      <c r="M14" s="105"/>
      <c r="N14" s="108">
        <f>SUM(N9:N13)</f>
        <v>928508122</v>
      </c>
      <c r="O14" s="108">
        <f>SUM(O9:O13)</f>
        <v>1271988161</v>
      </c>
      <c r="P14" s="108">
        <f>SUM(P9:P13)</f>
        <v>588195262</v>
      </c>
      <c r="Q14" s="593">
        <f t="shared" si="0"/>
        <v>0.4624219627465542</v>
      </c>
      <c r="S14" s="108">
        <f>SUM(S9:S13)</f>
        <v>0</v>
      </c>
      <c r="T14" s="108">
        <f>SUM(T9:T13)</f>
        <v>324015748</v>
      </c>
      <c r="U14" s="108">
        <f>SUM(U9:U13)</f>
        <v>264179514</v>
      </c>
      <c r="V14" s="98">
        <f>SUM(S14:U14)-P14</f>
        <v>0</v>
      </c>
      <c r="W14" s="98"/>
      <c r="X14" s="97"/>
    </row>
    <row r="15" spans="1:24" s="99" customFormat="1" ht="15">
      <c r="A15" s="109"/>
      <c r="B15" s="100">
        <v>2</v>
      </c>
      <c r="C15" s="100"/>
      <c r="D15" s="100"/>
      <c r="E15" s="100"/>
      <c r="F15" s="100"/>
      <c r="G15" s="102"/>
      <c r="H15" s="102" t="s">
        <v>447</v>
      </c>
      <c r="I15" s="110"/>
      <c r="J15" s="100"/>
      <c r="K15" s="100"/>
      <c r="L15" s="109"/>
      <c r="M15" s="109"/>
      <c r="N15" s="109"/>
      <c r="O15" s="109"/>
      <c r="P15" s="109"/>
      <c r="Q15" s="594">
        <f t="shared" si="0"/>
      </c>
      <c r="S15" s="109"/>
      <c r="T15" s="109"/>
      <c r="U15" s="109"/>
      <c r="V15" s="98"/>
      <c r="X15" s="97"/>
    </row>
    <row r="16" spans="1:24" s="99" customFormat="1" ht="15">
      <c r="A16" s="109"/>
      <c r="B16" s="100"/>
      <c r="C16" s="100"/>
      <c r="D16" s="100" t="s">
        <v>19</v>
      </c>
      <c r="E16" s="100"/>
      <c r="F16" s="100"/>
      <c r="G16" s="100"/>
      <c r="H16" s="100"/>
      <c r="I16" s="100"/>
      <c r="J16" s="102" t="s">
        <v>20</v>
      </c>
      <c r="K16" s="100"/>
      <c r="L16" s="109"/>
      <c r="M16" s="109"/>
      <c r="N16" s="109"/>
      <c r="O16" s="109"/>
      <c r="P16" s="109"/>
      <c r="Q16" s="594">
        <f t="shared" si="0"/>
      </c>
      <c r="S16" s="109"/>
      <c r="T16" s="109"/>
      <c r="U16" s="109"/>
      <c r="V16" s="98"/>
      <c r="X16" s="97"/>
    </row>
    <row r="17" spans="1:24" ht="15">
      <c r="A17" s="111"/>
      <c r="B17" s="93"/>
      <c r="C17" s="93"/>
      <c r="D17" s="93"/>
      <c r="E17" s="103" t="s">
        <v>19</v>
      </c>
      <c r="F17" s="93"/>
      <c r="G17" s="93"/>
      <c r="H17" s="93"/>
      <c r="I17" s="93"/>
      <c r="J17" s="93"/>
      <c r="K17" s="96" t="s">
        <v>21</v>
      </c>
      <c r="L17" s="111"/>
      <c r="M17" s="93" t="s">
        <v>22</v>
      </c>
      <c r="N17" s="98">
        <f>_xlfn.SUMIFS('[1]Kiemelt'!I:I,'[1]Kiemelt'!$A:$A,$B$15,'[1]Kiemelt'!$G:$G,$M17)</f>
        <v>166196936</v>
      </c>
      <c r="O17" s="98">
        <f>_xlfn.SUMIFS('[1]Kiemelt'!J:J,'[1]Kiemelt'!$A:$A,$B$15,'[1]Kiemelt'!$G:$G,$M17)</f>
        <v>180942606</v>
      </c>
      <c r="P17" s="98">
        <f>'[3]Címrendes összevont kiadások'!Q$8</f>
        <v>161339274</v>
      </c>
      <c r="Q17" s="592">
        <f t="shared" si="0"/>
        <v>0.8916599443693212</v>
      </c>
      <c r="R17" s="99"/>
      <c r="S17" s="98">
        <v>0</v>
      </c>
      <c r="T17" s="98">
        <f>'[3]Címrendes összevont kiadások'!U$8</f>
        <v>161339274</v>
      </c>
      <c r="U17" s="98">
        <f>'[3]Címrendes összevont kiadások'!V$8</f>
        <v>0</v>
      </c>
      <c r="V17" s="97"/>
      <c r="X17" s="97"/>
    </row>
    <row r="18" spans="1:24" ht="15">
      <c r="A18" s="111"/>
      <c r="B18" s="93"/>
      <c r="C18" s="93"/>
      <c r="D18" s="93"/>
      <c r="E18" s="103" t="s">
        <v>23</v>
      </c>
      <c r="F18" s="93"/>
      <c r="G18" s="93"/>
      <c r="H18" s="93"/>
      <c r="I18" s="93"/>
      <c r="J18" s="93"/>
      <c r="K18" s="104" t="s">
        <v>463</v>
      </c>
      <c r="L18" s="111"/>
      <c r="M18" s="93" t="s">
        <v>25</v>
      </c>
      <c r="N18" s="98">
        <f>_xlfn.SUMIFS('[1]Kiemelt'!I:I,'[1]Kiemelt'!$A:$A,$B$15,'[1]Kiemelt'!$G:$G,$M18)</f>
        <v>35426916</v>
      </c>
      <c r="O18" s="98">
        <f>_xlfn.SUMIFS('[1]Kiemelt'!J:J,'[1]Kiemelt'!$A:$A,$B$15,'[1]Kiemelt'!$G:$G,$M18)</f>
        <v>38508543</v>
      </c>
      <c r="P18" s="98">
        <f>'[3]Címrendes összevont kiadások'!Q$9</f>
        <v>31198443</v>
      </c>
      <c r="Q18" s="592">
        <f t="shared" si="0"/>
        <v>0.8101693953988339</v>
      </c>
      <c r="R18" s="99"/>
      <c r="S18" s="98">
        <v>0</v>
      </c>
      <c r="T18" s="98">
        <f>'[3]Címrendes összevont kiadások'!U$9</f>
        <v>31198443</v>
      </c>
      <c r="U18" s="98">
        <f>'[3]Címrendes összevont kiadások'!V$9</f>
        <v>0</v>
      </c>
      <c r="V18" s="97"/>
      <c r="X18" s="97"/>
    </row>
    <row r="19" spans="1:24" ht="15">
      <c r="A19" s="111"/>
      <c r="B19" s="93"/>
      <c r="C19" s="93"/>
      <c r="D19" s="93"/>
      <c r="E19" s="103" t="s">
        <v>26</v>
      </c>
      <c r="F19" s="93"/>
      <c r="G19" s="93"/>
      <c r="H19" s="93"/>
      <c r="I19" s="93"/>
      <c r="J19" s="93"/>
      <c r="K19" s="96" t="s">
        <v>27</v>
      </c>
      <c r="L19" s="111"/>
      <c r="M19" s="93" t="s">
        <v>28</v>
      </c>
      <c r="N19" s="98">
        <f>_xlfn.SUMIFS('[1]Kiemelt'!I:I,'[1]Kiemelt'!$A:$A,$B$15,'[1]Kiemelt'!$G:$G,$M19)</f>
        <v>44611329</v>
      </c>
      <c r="O19" s="98">
        <f>_xlfn.SUMIFS('[1]Kiemelt'!J:J,'[1]Kiemelt'!$A:$A,$B$15,'[1]Kiemelt'!$G:$G,$M19)</f>
        <v>47399068</v>
      </c>
      <c r="P19" s="98">
        <f>'[3]Címrendes összevont kiadások'!Q$10</f>
        <v>33264643</v>
      </c>
      <c r="Q19" s="592">
        <f t="shared" si="0"/>
        <v>0.7017995163955545</v>
      </c>
      <c r="R19" s="99"/>
      <c r="S19" s="98">
        <v>0</v>
      </c>
      <c r="T19" s="98">
        <f>'[3]Címrendes összevont kiadások'!U$10</f>
        <v>33264643</v>
      </c>
      <c r="U19" s="98">
        <f>'[3]Címrendes összevont kiadások'!V$10</f>
        <v>0</v>
      </c>
      <c r="V19" s="97"/>
      <c r="X19" s="97"/>
    </row>
    <row r="20" spans="1:24" s="99" customFormat="1" ht="15">
      <c r="A20" s="109"/>
      <c r="B20" s="100"/>
      <c r="C20" s="100"/>
      <c r="D20" s="100"/>
      <c r="E20" s="101" t="s">
        <v>30</v>
      </c>
      <c r="F20" s="100"/>
      <c r="G20" s="100"/>
      <c r="H20" s="100"/>
      <c r="I20" s="100"/>
      <c r="J20" s="100"/>
      <c r="K20" s="102" t="s">
        <v>31</v>
      </c>
      <c r="L20" s="109"/>
      <c r="M20" s="100" t="s">
        <v>32</v>
      </c>
      <c r="N20" s="98">
        <f>_xlfn.SUMIFS('[1]Kiemelt'!I:I,'[1]Kiemelt'!$A:$A,$B$15,'[1]Kiemelt'!$G:$G,$M20)</f>
        <v>0</v>
      </c>
      <c r="O20" s="98">
        <f>_xlfn.SUMIFS('[1]Kiemelt'!J:J,'[1]Kiemelt'!$A:$A,$B$15,'[1]Kiemelt'!$G:$G,$M20)</f>
        <v>0</v>
      </c>
      <c r="P20" s="98">
        <f>'[3]Címrendes összevont kiadások'!Q$12</f>
        <v>0</v>
      </c>
      <c r="Q20" s="592">
        <f t="shared" si="0"/>
        <v>0</v>
      </c>
      <c r="S20" s="98">
        <v>0</v>
      </c>
      <c r="T20" s="98">
        <f>'[3]Címrendes összevont kiadások'!U$12</f>
        <v>0</v>
      </c>
      <c r="U20" s="98">
        <f>'[3]Címrendes összevont kiadások'!V$12</f>
        <v>0</v>
      </c>
      <c r="V20" s="98"/>
      <c r="X20" s="97"/>
    </row>
    <row r="21" spans="1:24" s="99" customFormat="1" ht="15">
      <c r="A21" s="109"/>
      <c r="B21" s="100"/>
      <c r="C21" s="100"/>
      <c r="D21" s="100"/>
      <c r="E21" s="101" t="s">
        <v>33</v>
      </c>
      <c r="F21" s="100"/>
      <c r="G21" s="100"/>
      <c r="H21" s="100"/>
      <c r="I21" s="100"/>
      <c r="J21" s="100"/>
      <c r="K21" s="102" t="s">
        <v>34</v>
      </c>
      <c r="L21" s="109"/>
      <c r="M21" s="100" t="s">
        <v>35</v>
      </c>
      <c r="N21" s="98">
        <f>_xlfn.SUMIFS('[1]Kiemelt'!I:I,'[1]Kiemelt'!$A:$A,$B$15,'[1]Kiemelt'!$G:$G,$M21)</f>
        <v>0</v>
      </c>
      <c r="O21" s="98">
        <f>_xlfn.SUMIFS('[1]Kiemelt'!J:J,'[1]Kiemelt'!$A:$A,$B$15,'[1]Kiemelt'!$G:$G,$M21)</f>
        <v>124341</v>
      </c>
      <c r="P21" s="98">
        <f>'[3]Címrendes összevont kiadások'!Q$30</f>
        <v>124341</v>
      </c>
      <c r="Q21" s="592">
        <f t="shared" si="0"/>
        <v>1</v>
      </c>
      <c r="S21" s="98">
        <v>0</v>
      </c>
      <c r="T21" s="98">
        <f>'[3]Címrendes összevont kiadások'!U$30</f>
        <v>124341</v>
      </c>
      <c r="U21" s="98">
        <f>'[3]Címrendes összevont kiadások'!V$30</f>
        <v>0</v>
      </c>
      <c r="V21" s="98"/>
      <c r="X21" s="97"/>
    </row>
    <row r="22" spans="1:24" s="99" customFormat="1" ht="15">
      <c r="A22" s="112"/>
      <c r="B22" s="113"/>
      <c r="C22" s="113"/>
      <c r="D22" s="113"/>
      <c r="E22" s="114"/>
      <c r="F22" s="113"/>
      <c r="G22" s="113"/>
      <c r="H22" s="113" t="s">
        <v>448</v>
      </c>
      <c r="I22" s="113"/>
      <c r="J22" s="113"/>
      <c r="K22" s="113"/>
      <c r="L22" s="112"/>
      <c r="M22" s="112"/>
      <c r="N22" s="108">
        <f>SUM(N17:N21)</f>
        <v>246235181</v>
      </c>
      <c r="O22" s="108">
        <f>SUM(O17:O21)</f>
        <v>266974558</v>
      </c>
      <c r="P22" s="108">
        <f>SUM(P17:P21)</f>
        <v>225926701</v>
      </c>
      <c r="Q22" s="593">
        <f t="shared" si="0"/>
        <v>0.8462480570901442</v>
      </c>
      <c r="S22" s="108">
        <f>SUM(S17:S21)</f>
        <v>0</v>
      </c>
      <c r="T22" s="108">
        <f>SUM(T17:T21)</f>
        <v>225926701</v>
      </c>
      <c r="U22" s="108">
        <f>SUM(U17:U21)</f>
        <v>0</v>
      </c>
      <c r="V22" s="98">
        <f>SUM(S22:U22)-P22</f>
        <v>0</v>
      </c>
      <c r="X22" s="97"/>
    </row>
    <row r="23" spans="1:24" s="99" customFormat="1" ht="15">
      <c r="A23" s="109"/>
      <c r="B23" s="100">
        <v>3</v>
      </c>
      <c r="C23" s="100"/>
      <c r="D23" s="100"/>
      <c r="E23" s="100"/>
      <c r="F23" s="100"/>
      <c r="G23" s="102"/>
      <c r="H23" s="102" t="s">
        <v>449</v>
      </c>
      <c r="I23" s="110"/>
      <c r="J23" s="100"/>
      <c r="K23" s="100"/>
      <c r="L23" s="109"/>
      <c r="M23" s="109"/>
      <c r="N23" s="109"/>
      <c r="O23" s="109"/>
      <c r="P23" s="109"/>
      <c r="Q23" s="594">
        <f t="shared" si="0"/>
      </c>
      <c r="S23" s="109"/>
      <c r="T23" s="109"/>
      <c r="U23" s="109"/>
      <c r="X23" s="97"/>
    </row>
    <row r="24" spans="1:24" s="99" customFormat="1" ht="15">
      <c r="A24" s="109"/>
      <c r="B24" s="115"/>
      <c r="C24" s="100"/>
      <c r="D24" s="100" t="s">
        <v>19</v>
      </c>
      <c r="E24" s="100"/>
      <c r="F24" s="100"/>
      <c r="G24" s="100"/>
      <c r="H24" s="100"/>
      <c r="I24" s="100"/>
      <c r="J24" s="102" t="s">
        <v>20</v>
      </c>
      <c r="K24" s="100"/>
      <c r="L24" s="109"/>
      <c r="M24" s="109"/>
      <c r="N24" s="109"/>
      <c r="O24" s="109"/>
      <c r="P24" s="109"/>
      <c r="Q24" s="594">
        <f t="shared" si="0"/>
      </c>
      <c r="S24" s="109"/>
      <c r="T24" s="109"/>
      <c r="U24" s="109"/>
      <c r="X24" s="97"/>
    </row>
    <row r="25" spans="1:24" s="99" customFormat="1" ht="15">
      <c r="A25" s="109"/>
      <c r="B25" s="115"/>
      <c r="C25" s="100"/>
      <c r="D25" s="100"/>
      <c r="E25" s="101" t="s">
        <v>19</v>
      </c>
      <c r="F25" s="100"/>
      <c r="G25" s="100"/>
      <c r="H25" s="100"/>
      <c r="I25" s="100"/>
      <c r="J25" s="100"/>
      <c r="K25" s="102" t="s">
        <v>21</v>
      </c>
      <c r="L25" s="109"/>
      <c r="M25" s="100" t="s">
        <v>22</v>
      </c>
      <c r="N25" s="98">
        <f>_xlfn.SUMIFS('[1]Kiemelt'!I:I,'[1]Kiemelt'!$A:$A,$B$23,'[1]Kiemelt'!$G:$G,$M25)</f>
        <v>144262249</v>
      </c>
      <c r="O25" s="98">
        <f>_xlfn.SUMIFS('[1]Kiemelt'!J:J,'[1]Kiemelt'!$A:$A,$B$23,'[1]Kiemelt'!$G:$G,$M25)</f>
        <v>148699495</v>
      </c>
      <c r="P25" s="98">
        <f>'[4]Címrendes összevont kiadások'!Q$8</f>
        <v>138423889</v>
      </c>
      <c r="Q25" s="592">
        <f t="shared" si="0"/>
        <v>0.9308968332407584</v>
      </c>
      <c r="S25" s="98">
        <v>0</v>
      </c>
      <c r="T25" s="98">
        <f>'[4]Címrendes összevont kiadások'!U$8</f>
        <v>138423889</v>
      </c>
      <c r="U25" s="98">
        <f>'[4]Címrendes összevont kiadások'!V$8</f>
        <v>0</v>
      </c>
      <c r="V25" s="98"/>
      <c r="X25" s="97"/>
    </row>
    <row r="26" spans="1:24" s="99" customFormat="1" ht="15">
      <c r="A26" s="109"/>
      <c r="B26" s="115"/>
      <c r="C26" s="100"/>
      <c r="D26" s="100"/>
      <c r="E26" s="101" t="s">
        <v>23</v>
      </c>
      <c r="F26" s="100"/>
      <c r="G26" s="100"/>
      <c r="H26" s="100"/>
      <c r="I26" s="100"/>
      <c r="J26" s="100"/>
      <c r="K26" s="116" t="s">
        <v>463</v>
      </c>
      <c r="L26" s="109"/>
      <c r="M26" s="100" t="s">
        <v>25</v>
      </c>
      <c r="N26" s="98">
        <f>_xlfn.SUMIFS('[1]Kiemelt'!I:I,'[1]Kiemelt'!$A:$A,$B$23,'[1]Kiemelt'!$G:$G,$M26)</f>
        <v>27458744</v>
      </c>
      <c r="O26" s="98">
        <f>_xlfn.SUMIFS('[1]Kiemelt'!J:J,'[1]Kiemelt'!$A:$A,$B$23,'[1]Kiemelt'!$G:$G,$M26)</f>
        <v>28246429</v>
      </c>
      <c r="P26" s="98">
        <f>'[4]Címrendes összevont kiadások'!Q$9</f>
        <v>25089940</v>
      </c>
      <c r="Q26" s="592">
        <f t="shared" si="0"/>
        <v>0.8882517503362991</v>
      </c>
      <c r="S26" s="98">
        <v>0</v>
      </c>
      <c r="T26" s="98">
        <f>'[4]Címrendes összevont kiadások'!U$9</f>
        <v>25089940</v>
      </c>
      <c r="U26" s="98">
        <f>'[4]Címrendes összevont kiadások'!V$9</f>
        <v>0</v>
      </c>
      <c r="V26" s="98"/>
      <c r="X26" s="97"/>
    </row>
    <row r="27" spans="1:24" s="99" customFormat="1" ht="15">
      <c r="A27" s="109"/>
      <c r="B27" s="115"/>
      <c r="C27" s="100"/>
      <c r="D27" s="100"/>
      <c r="E27" s="101" t="s">
        <v>26</v>
      </c>
      <c r="F27" s="100"/>
      <c r="G27" s="100"/>
      <c r="H27" s="100"/>
      <c r="I27" s="100"/>
      <c r="J27" s="100"/>
      <c r="K27" s="102" t="s">
        <v>27</v>
      </c>
      <c r="L27" s="109"/>
      <c r="M27" s="100" t="s">
        <v>28</v>
      </c>
      <c r="N27" s="98">
        <f>_xlfn.SUMIFS('[1]Kiemelt'!I:I,'[1]Kiemelt'!$A:$A,$B$23,'[1]Kiemelt'!$G:$G,$M27)</f>
        <v>42746806</v>
      </c>
      <c r="O27" s="98">
        <f>_xlfn.SUMIFS('[1]Kiemelt'!J:J,'[1]Kiemelt'!$A:$A,$B$23,'[1]Kiemelt'!$G:$G,$M27)</f>
        <v>45513826</v>
      </c>
      <c r="P27" s="98">
        <f>'[4]Címrendes összevont kiadások'!Q$10</f>
        <v>40311443</v>
      </c>
      <c r="Q27" s="592">
        <f t="shared" si="0"/>
        <v>0.8856966452347909</v>
      </c>
      <c r="S27" s="98">
        <v>0</v>
      </c>
      <c r="T27" s="98">
        <f>'[4]Címrendes összevont kiadások'!U$10</f>
        <v>40311443</v>
      </c>
      <c r="U27" s="98">
        <f>'[4]Címrendes összevont kiadások'!V$10</f>
        <v>0</v>
      </c>
      <c r="V27" s="98"/>
      <c r="X27" s="97"/>
    </row>
    <row r="28" spans="1:24" s="99" customFormat="1" ht="15">
      <c r="A28" s="109"/>
      <c r="B28" s="115"/>
      <c r="C28" s="100"/>
      <c r="D28" s="100"/>
      <c r="E28" s="101" t="s">
        <v>30</v>
      </c>
      <c r="F28" s="100"/>
      <c r="G28" s="100"/>
      <c r="H28" s="100"/>
      <c r="I28" s="100"/>
      <c r="J28" s="100"/>
      <c r="K28" s="102" t="s">
        <v>31</v>
      </c>
      <c r="L28" s="109"/>
      <c r="M28" s="100" t="s">
        <v>32</v>
      </c>
      <c r="N28" s="98">
        <f>_xlfn.SUMIFS('[1]Kiemelt'!I:I,'[1]Kiemelt'!$A:$A,$B$23,'[1]Kiemelt'!$G:$G,$M28)</f>
        <v>0</v>
      </c>
      <c r="O28" s="98">
        <f>_xlfn.SUMIFS('[1]Kiemelt'!J:J,'[1]Kiemelt'!$A:$A,$B$23,'[1]Kiemelt'!$G:$G,$M28)</f>
        <v>0</v>
      </c>
      <c r="P28" s="98">
        <f>'[4]Címrendes összevont kiadások'!Q$12</f>
        <v>0</v>
      </c>
      <c r="Q28" s="592">
        <f t="shared" si="0"/>
        <v>0</v>
      </c>
      <c r="S28" s="98">
        <f>_xlfn.SUMIFS('[1]Kiemelt'!L:L,'[1]Kiemelt'!$A:$A,$B$23,'[1]Kiemelt'!$G:$G,$M28)</f>
        <v>0</v>
      </c>
      <c r="T28" s="98">
        <f>'[4]Címrendes összevont kiadások'!U$12</f>
        <v>0</v>
      </c>
      <c r="U28" s="98">
        <f>'[4]Címrendes összevont kiadások'!V$12</f>
        <v>0</v>
      </c>
      <c r="V28" s="98"/>
      <c r="X28" s="97"/>
    </row>
    <row r="29" spans="1:24" s="99" customFormat="1" ht="15">
      <c r="A29" s="109"/>
      <c r="B29" s="115"/>
      <c r="C29" s="100"/>
      <c r="D29" s="100"/>
      <c r="E29" s="101" t="s">
        <v>33</v>
      </c>
      <c r="F29" s="100"/>
      <c r="G29" s="100"/>
      <c r="H29" s="100"/>
      <c r="I29" s="100"/>
      <c r="J29" s="100"/>
      <c r="K29" s="102" t="s">
        <v>34</v>
      </c>
      <c r="L29" s="109"/>
      <c r="M29" s="100" t="s">
        <v>35</v>
      </c>
      <c r="N29" s="98">
        <f>_xlfn.SUMIFS('[1]Kiemelt'!I:I,'[1]Kiemelt'!$A:$A,$B$23,'[1]Kiemelt'!$G:$G,$M29)</f>
        <v>0</v>
      </c>
      <c r="O29" s="98">
        <f>_xlfn.SUMIFS('[1]Kiemelt'!J:J,'[1]Kiemelt'!$A:$A,$B$23,'[1]Kiemelt'!$G:$G,$M29)</f>
        <v>0</v>
      </c>
      <c r="P29" s="98">
        <f>'[4]Címrendes összevont kiadások'!Q$30</f>
        <v>0</v>
      </c>
      <c r="Q29" s="592">
        <f t="shared" si="0"/>
        <v>0</v>
      </c>
      <c r="S29" s="98">
        <f>_xlfn.SUMIFS('[1]Kiemelt'!L:L,'[1]Kiemelt'!$A:$A,$B$23,'[1]Kiemelt'!$G:$G,$M29)</f>
        <v>0</v>
      </c>
      <c r="T29" s="98">
        <f>'[4]Címrendes összevont kiadások'!U$30</f>
        <v>0</v>
      </c>
      <c r="U29" s="98">
        <f>'[4]Címrendes összevont kiadások'!V$30</f>
        <v>0</v>
      </c>
      <c r="V29" s="98"/>
      <c r="X29" s="97"/>
    </row>
    <row r="30" spans="1:24" s="99" customFormat="1" ht="15">
      <c r="A30" s="112"/>
      <c r="B30" s="113" t="s">
        <v>26</v>
      </c>
      <c r="C30" s="113"/>
      <c r="D30" s="113"/>
      <c r="E30" s="114"/>
      <c r="F30" s="113"/>
      <c r="G30" s="113"/>
      <c r="H30" s="113" t="s">
        <v>450</v>
      </c>
      <c r="I30" s="113"/>
      <c r="J30" s="113"/>
      <c r="K30" s="113"/>
      <c r="L30" s="112"/>
      <c r="M30" s="112"/>
      <c r="N30" s="117">
        <f>SUM(N25:N29)</f>
        <v>214467799</v>
      </c>
      <c r="O30" s="117">
        <f>SUM(O25:O29)</f>
        <v>222459750</v>
      </c>
      <c r="P30" s="117">
        <f>SUM(P25:P29)</f>
        <v>203825272</v>
      </c>
      <c r="Q30" s="595">
        <f t="shared" si="0"/>
        <v>0.9162343839728311</v>
      </c>
      <c r="S30" s="117">
        <f>SUM(S25:S29)</f>
        <v>0</v>
      </c>
      <c r="T30" s="117">
        <f>SUM(T25:T29)</f>
        <v>203825272</v>
      </c>
      <c r="U30" s="117">
        <f>SUM(U25:U29)</f>
        <v>0</v>
      </c>
      <c r="V30" s="98">
        <f>SUM(S30:U30)-P30</f>
        <v>0</v>
      </c>
      <c r="X30" s="97"/>
    </row>
    <row r="31" spans="1:24" s="99" customFormat="1" ht="15" customHeight="1" hidden="1">
      <c r="A31" s="100"/>
      <c r="B31" s="100">
        <v>4</v>
      </c>
      <c r="C31" s="100"/>
      <c r="D31" s="100"/>
      <c r="E31" s="100"/>
      <c r="F31" s="100"/>
      <c r="G31" s="102"/>
      <c r="H31" s="102" t="s">
        <v>451</v>
      </c>
      <c r="I31" s="100"/>
      <c r="J31" s="100"/>
      <c r="K31" s="100"/>
      <c r="L31" s="100"/>
      <c r="M31" s="100"/>
      <c r="N31" s="100"/>
      <c r="O31" s="100"/>
      <c r="P31" s="100"/>
      <c r="Q31" s="596">
        <f t="shared" si="0"/>
      </c>
      <c r="S31" s="100"/>
      <c r="T31" s="100"/>
      <c r="U31" s="100"/>
      <c r="V31" s="98"/>
      <c r="X31" s="97"/>
    </row>
    <row r="32" spans="1:24" s="99" customFormat="1" ht="15" customHeight="1" hidden="1">
      <c r="A32" s="100"/>
      <c r="B32" s="100"/>
      <c r="C32" s="100"/>
      <c r="D32" s="100" t="s">
        <v>19</v>
      </c>
      <c r="E32" s="100"/>
      <c r="F32" s="100"/>
      <c r="G32" s="100"/>
      <c r="H32" s="100"/>
      <c r="I32" s="100"/>
      <c r="J32" s="102" t="s">
        <v>20</v>
      </c>
      <c r="K32" s="100"/>
      <c r="L32" s="100"/>
      <c r="M32" s="100"/>
      <c r="N32" s="100"/>
      <c r="O32" s="100"/>
      <c r="P32" s="100"/>
      <c r="Q32" s="596">
        <f t="shared" si="0"/>
      </c>
      <c r="S32" s="100"/>
      <c r="T32" s="100"/>
      <c r="U32" s="100"/>
      <c r="V32" s="98"/>
      <c r="X32" s="97"/>
    </row>
    <row r="33" spans="1:24" s="99" customFormat="1" ht="15" customHeight="1" hidden="1">
      <c r="A33" s="100"/>
      <c r="B33" s="100"/>
      <c r="C33" s="100"/>
      <c r="D33" s="100"/>
      <c r="E33" s="101" t="s">
        <v>19</v>
      </c>
      <c r="F33" s="100"/>
      <c r="G33" s="100"/>
      <c r="H33" s="100"/>
      <c r="I33" s="100"/>
      <c r="J33" s="100"/>
      <c r="K33" s="102" t="s">
        <v>21</v>
      </c>
      <c r="L33" s="100"/>
      <c r="M33" s="100" t="s">
        <v>22</v>
      </c>
      <c r="N33" s="98">
        <f>_xlfn.SUMIFS('[1]Kiemelt'!I:I,'[1]Kiemelt'!$A:$A,$B$31,'[1]Kiemelt'!$G:$G,$M33)</f>
        <v>0</v>
      </c>
      <c r="O33" s="98">
        <f>_xlfn.SUMIFS('[1]Kiemelt'!J:J,'[1]Kiemelt'!$A:$A,$B$31,'[1]Kiemelt'!$G:$G,$M33)</f>
        <v>0</v>
      </c>
      <c r="P33" s="98">
        <f>_xlfn.SUMIFS('[1]Kiemelt'!K:K,'[1]Kiemelt'!$A:$A,$B$31,'[1]Kiemelt'!$G:$G,$M33)</f>
        <v>0</v>
      </c>
      <c r="Q33" s="592">
        <f t="shared" si="0"/>
        <v>0</v>
      </c>
      <c r="S33" s="98">
        <f>_xlfn.SUMIFS('[1]Kiemelt'!L:L,'[1]Kiemelt'!$A:$A,$B$31,'[1]Kiemelt'!$G:$G,$M33)</f>
        <v>0</v>
      </c>
      <c r="T33" s="98">
        <f>_xlfn.SUMIFS('[1]Kiemelt'!M:M,'[1]Kiemelt'!$A:$A,$B$31,'[1]Kiemelt'!$G:$G,$M33)</f>
        <v>0</v>
      </c>
      <c r="U33" s="98">
        <f>_xlfn.SUMIFS('[1]Kiemelt'!N:N,'[1]Kiemelt'!$A:$A,$B$31,'[1]Kiemelt'!$G:$G,$M33)</f>
        <v>0</v>
      </c>
      <c r="V33" s="98"/>
      <c r="X33" s="97"/>
    </row>
    <row r="34" spans="1:24" s="99" customFormat="1" ht="15" customHeight="1" hidden="1">
      <c r="A34" s="100"/>
      <c r="B34" s="100"/>
      <c r="C34" s="100"/>
      <c r="D34" s="100"/>
      <c r="E34" s="101" t="s">
        <v>23</v>
      </c>
      <c r="F34" s="100"/>
      <c r="G34" s="100"/>
      <c r="H34" s="100"/>
      <c r="I34" s="100"/>
      <c r="J34" s="100"/>
      <c r="K34" s="116" t="s">
        <v>463</v>
      </c>
      <c r="L34" s="100"/>
      <c r="M34" s="100" t="s">
        <v>25</v>
      </c>
      <c r="N34" s="98">
        <f>_xlfn.SUMIFS('[1]Kiemelt'!I:I,'[1]Kiemelt'!$A:$A,$B$31,'[1]Kiemelt'!$G:$G,$M34)</f>
        <v>0</v>
      </c>
      <c r="O34" s="98">
        <f>_xlfn.SUMIFS('[1]Kiemelt'!J:J,'[1]Kiemelt'!$A:$A,$B$31,'[1]Kiemelt'!$G:$G,$M34)</f>
        <v>0</v>
      </c>
      <c r="P34" s="98">
        <f>_xlfn.SUMIFS('[1]Kiemelt'!K:K,'[1]Kiemelt'!$A:$A,$B$31,'[1]Kiemelt'!$G:$G,$M34)</f>
        <v>0</v>
      </c>
      <c r="Q34" s="592">
        <f t="shared" si="0"/>
        <v>0</v>
      </c>
      <c r="S34" s="98">
        <f>_xlfn.SUMIFS('[1]Kiemelt'!L:L,'[1]Kiemelt'!$A:$A,$B$31,'[1]Kiemelt'!$G:$G,$M34)</f>
        <v>0</v>
      </c>
      <c r="T34" s="98">
        <f>_xlfn.SUMIFS('[1]Kiemelt'!M:M,'[1]Kiemelt'!$A:$A,$B$31,'[1]Kiemelt'!$G:$G,$M34)</f>
        <v>0</v>
      </c>
      <c r="U34" s="98">
        <f>_xlfn.SUMIFS('[1]Kiemelt'!N:N,'[1]Kiemelt'!$A:$A,$B$31,'[1]Kiemelt'!$G:$G,$M34)</f>
        <v>0</v>
      </c>
      <c r="V34" s="98"/>
      <c r="X34" s="97"/>
    </row>
    <row r="35" spans="1:24" s="99" customFormat="1" ht="15" customHeight="1" hidden="1">
      <c r="A35" s="100"/>
      <c r="B35" s="100"/>
      <c r="C35" s="100"/>
      <c r="D35" s="100"/>
      <c r="E35" s="101" t="s">
        <v>26</v>
      </c>
      <c r="F35" s="100"/>
      <c r="G35" s="100"/>
      <c r="H35" s="100"/>
      <c r="I35" s="100"/>
      <c r="J35" s="100"/>
      <c r="K35" s="102" t="s">
        <v>27</v>
      </c>
      <c r="L35" s="100"/>
      <c r="M35" s="100" t="s">
        <v>28</v>
      </c>
      <c r="N35" s="98">
        <f>_xlfn.SUMIFS('[1]Kiemelt'!I:I,'[1]Kiemelt'!$A:$A,$B$31,'[1]Kiemelt'!$G:$G,$M35)</f>
        <v>0</v>
      </c>
      <c r="O35" s="98">
        <f>_xlfn.SUMIFS('[1]Kiemelt'!J:J,'[1]Kiemelt'!$A:$A,$B$31,'[1]Kiemelt'!$G:$G,$M35)</f>
        <v>0</v>
      </c>
      <c r="P35" s="98">
        <f>_xlfn.SUMIFS('[1]Kiemelt'!K:K,'[1]Kiemelt'!$A:$A,$B$31,'[1]Kiemelt'!$G:$G,$M35)</f>
        <v>0</v>
      </c>
      <c r="Q35" s="592">
        <f t="shared" si="0"/>
        <v>0</v>
      </c>
      <c r="S35" s="98">
        <f>_xlfn.SUMIFS('[1]Kiemelt'!L:L,'[1]Kiemelt'!$A:$A,$B$31,'[1]Kiemelt'!$G:$G,$M35)</f>
        <v>0</v>
      </c>
      <c r="T35" s="98">
        <f>_xlfn.SUMIFS('[1]Kiemelt'!M:M,'[1]Kiemelt'!$A:$A,$B$31,'[1]Kiemelt'!$G:$G,$M35)</f>
        <v>0</v>
      </c>
      <c r="U35" s="98">
        <f>_xlfn.SUMIFS('[1]Kiemelt'!N:N,'[1]Kiemelt'!$A:$A,$B$31,'[1]Kiemelt'!$G:$G,$M35)</f>
        <v>0</v>
      </c>
      <c r="V35" s="98"/>
      <c r="X35" s="97"/>
    </row>
    <row r="36" spans="1:24" ht="15" customHeight="1" hidden="1">
      <c r="A36" s="93"/>
      <c r="B36" s="93"/>
      <c r="C36" s="93"/>
      <c r="D36" s="93"/>
      <c r="E36" s="103" t="s">
        <v>30</v>
      </c>
      <c r="F36" s="93"/>
      <c r="G36" s="93"/>
      <c r="H36" s="93"/>
      <c r="I36" s="93"/>
      <c r="J36" s="93"/>
      <c r="K36" s="96" t="s">
        <v>31</v>
      </c>
      <c r="L36" s="100"/>
      <c r="M36" s="93" t="s">
        <v>32</v>
      </c>
      <c r="N36" s="98">
        <f>_xlfn.SUMIFS('[1]Kiemelt'!I:I,'[1]Kiemelt'!$A:$A,$B$31,'[1]Kiemelt'!$G:$G,$M36)</f>
        <v>0</v>
      </c>
      <c r="O36" s="98">
        <f>_xlfn.SUMIFS('[1]Kiemelt'!J:J,'[1]Kiemelt'!$A:$A,$B$31,'[1]Kiemelt'!$G:$G,$M36)</f>
        <v>0</v>
      </c>
      <c r="P36" s="98">
        <f>_xlfn.SUMIFS('[1]Kiemelt'!K:K,'[1]Kiemelt'!$A:$A,$B$31,'[1]Kiemelt'!$G:$G,$M36)</f>
        <v>0</v>
      </c>
      <c r="Q36" s="592">
        <f t="shared" si="0"/>
        <v>0</v>
      </c>
      <c r="R36" s="99"/>
      <c r="S36" s="98">
        <f>_xlfn.SUMIFS('[1]Kiemelt'!L:L,'[1]Kiemelt'!$A:$A,$B$31,'[1]Kiemelt'!$G:$G,$M36)</f>
        <v>0</v>
      </c>
      <c r="T36" s="98">
        <f>_xlfn.SUMIFS('[1]Kiemelt'!M:M,'[1]Kiemelt'!$A:$A,$B$31,'[1]Kiemelt'!$G:$G,$M36)</f>
        <v>0</v>
      </c>
      <c r="U36" s="98">
        <f>_xlfn.SUMIFS('[1]Kiemelt'!N:N,'[1]Kiemelt'!$A:$A,$B$31,'[1]Kiemelt'!$G:$G,$M36)</f>
        <v>0</v>
      </c>
      <c r="V36" s="97"/>
      <c r="X36" s="97"/>
    </row>
    <row r="37" spans="1:24" ht="15" customHeight="1" hidden="1">
      <c r="A37" s="93"/>
      <c r="B37" s="93"/>
      <c r="C37" s="93"/>
      <c r="D37" s="93"/>
      <c r="E37" s="103" t="s">
        <v>33</v>
      </c>
      <c r="F37" s="93"/>
      <c r="G37" s="93"/>
      <c r="H37" s="93"/>
      <c r="I37" s="93"/>
      <c r="J37" s="93"/>
      <c r="K37" s="96" t="s">
        <v>34</v>
      </c>
      <c r="L37" s="100"/>
      <c r="M37" s="93" t="s">
        <v>35</v>
      </c>
      <c r="N37" s="98">
        <f>_xlfn.SUMIFS('[1]Kiemelt'!I:I,'[1]Kiemelt'!$A:$A,$B$31,'[1]Kiemelt'!$G:$G,$M37)</f>
        <v>0</v>
      </c>
      <c r="O37" s="98">
        <f>_xlfn.SUMIFS('[1]Kiemelt'!J:J,'[1]Kiemelt'!$A:$A,$B$31,'[1]Kiemelt'!$G:$G,$M37)</f>
        <v>0</v>
      </c>
      <c r="P37" s="98">
        <f>_xlfn.SUMIFS('[1]Kiemelt'!K:K,'[1]Kiemelt'!$A:$A,$B$31,'[1]Kiemelt'!$G:$G,$M37)</f>
        <v>0</v>
      </c>
      <c r="Q37" s="592">
        <f t="shared" si="0"/>
        <v>0</v>
      </c>
      <c r="R37" s="99"/>
      <c r="S37" s="98">
        <f>_xlfn.SUMIFS('[1]Kiemelt'!L:L,'[1]Kiemelt'!$A:$A,$B$31,'[1]Kiemelt'!$G:$G,$M37)</f>
        <v>0</v>
      </c>
      <c r="T37" s="98">
        <f>_xlfn.SUMIFS('[1]Kiemelt'!M:M,'[1]Kiemelt'!$A:$A,$B$31,'[1]Kiemelt'!$G:$G,$M37)</f>
        <v>0</v>
      </c>
      <c r="U37" s="98">
        <f>_xlfn.SUMIFS('[1]Kiemelt'!N:N,'[1]Kiemelt'!$A:$A,$B$31,'[1]Kiemelt'!$G:$G,$M37)</f>
        <v>0</v>
      </c>
      <c r="V37" s="97"/>
      <c r="X37" s="97"/>
    </row>
    <row r="38" spans="1:24" ht="15" customHeight="1" hidden="1">
      <c r="A38" s="118"/>
      <c r="B38" s="118" t="s">
        <v>30</v>
      </c>
      <c r="C38" s="118"/>
      <c r="D38" s="118"/>
      <c r="E38" s="118"/>
      <c r="F38" s="118"/>
      <c r="G38" s="118"/>
      <c r="H38" s="118" t="s">
        <v>452</v>
      </c>
      <c r="I38" s="118"/>
      <c r="J38" s="118"/>
      <c r="K38" s="118"/>
      <c r="L38" s="113"/>
      <c r="M38" s="113"/>
      <c r="N38" s="117">
        <f>SUM(N33:N37)</f>
        <v>0</v>
      </c>
      <c r="O38" s="117">
        <f>SUM(O33:O37)</f>
        <v>0</v>
      </c>
      <c r="P38" s="117">
        <f>SUM(P33:P37)</f>
        <v>0</v>
      </c>
      <c r="Q38" s="595">
        <f t="shared" si="0"/>
        <v>0</v>
      </c>
      <c r="R38" s="99"/>
      <c r="S38" s="117">
        <f>SUM(S33:S37)</f>
        <v>0</v>
      </c>
      <c r="T38" s="117">
        <f>SUM(T33:T37)</f>
        <v>0</v>
      </c>
      <c r="U38" s="117">
        <f>SUM(U33:U37)</f>
        <v>0</v>
      </c>
      <c r="V38" s="98">
        <f>SUM(S38:U38)-P38</f>
        <v>0</v>
      </c>
      <c r="X38" s="97"/>
    </row>
    <row r="39" spans="1:24" ht="15">
      <c r="A39" s="93"/>
      <c r="B39" s="93">
        <v>4</v>
      </c>
      <c r="C39" s="93"/>
      <c r="D39" s="93"/>
      <c r="E39" s="93"/>
      <c r="F39" s="93"/>
      <c r="G39" s="93"/>
      <c r="H39" s="96" t="s">
        <v>453</v>
      </c>
      <c r="I39" s="93"/>
      <c r="J39" s="93"/>
      <c r="K39" s="93"/>
      <c r="L39" s="100"/>
      <c r="M39" s="100"/>
      <c r="N39" s="100"/>
      <c r="O39" s="100"/>
      <c r="P39" s="100"/>
      <c r="Q39" s="596">
        <f t="shared" si="0"/>
      </c>
      <c r="R39" s="99"/>
      <c r="S39" s="100"/>
      <c r="T39" s="100"/>
      <c r="U39" s="100"/>
      <c r="V39" s="97"/>
      <c r="X39" s="97"/>
    </row>
    <row r="40" spans="1:24" ht="15">
      <c r="A40" s="93"/>
      <c r="B40" s="93"/>
      <c r="C40" s="93"/>
      <c r="D40" s="93" t="s">
        <v>19</v>
      </c>
      <c r="E40" s="93"/>
      <c r="F40" s="93"/>
      <c r="G40" s="93"/>
      <c r="H40" s="93"/>
      <c r="I40" s="93"/>
      <c r="J40" s="96" t="s">
        <v>20</v>
      </c>
      <c r="K40" s="93"/>
      <c r="L40" s="100"/>
      <c r="M40" s="100"/>
      <c r="N40" s="100"/>
      <c r="O40" s="100"/>
      <c r="P40" s="100"/>
      <c r="Q40" s="596">
        <f t="shared" si="0"/>
      </c>
      <c r="R40" s="99"/>
      <c r="S40" s="100"/>
      <c r="T40" s="100"/>
      <c r="U40" s="100"/>
      <c r="V40" s="97"/>
      <c r="X40" s="97"/>
    </row>
    <row r="41" spans="1:24" ht="15">
      <c r="A41" s="93"/>
      <c r="B41" s="93"/>
      <c r="C41" s="93"/>
      <c r="D41" s="93"/>
      <c r="E41" s="103" t="s">
        <v>19</v>
      </c>
      <c r="F41" s="93"/>
      <c r="G41" s="93"/>
      <c r="H41" s="93"/>
      <c r="I41" s="93"/>
      <c r="J41" s="93"/>
      <c r="K41" s="96" t="s">
        <v>21</v>
      </c>
      <c r="L41" s="100"/>
      <c r="M41" s="93" t="s">
        <v>22</v>
      </c>
      <c r="N41" s="98">
        <f>_xlfn.SUMIFS('[1]Kiemelt'!I:I,'[1]Kiemelt'!$A:$A,$B$39+1,'[1]Kiemelt'!$G:$G,$M41)</f>
        <v>329803972</v>
      </c>
      <c r="O41" s="98">
        <f>_xlfn.SUMIFS('[1]Kiemelt'!J:J,'[1]Kiemelt'!$A:$A,$B$39+1,'[1]Kiemelt'!$G:$G,$M41)</f>
        <v>358027047</v>
      </c>
      <c r="P41" s="98">
        <f>'[5]Címrendes összevont kiadások'!Q$8</f>
        <v>357578586</v>
      </c>
      <c r="Q41" s="592">
        <f t="shared" si="0"/>
        <v>0.9987474102759616</v>
      </c>
      <c r="R41" s="99"/>
      <c r="S41" s="98">
        <v>0</v>
      </c>
      <c r="T41" s="98">
        <f>'[5]Címrendes összevont kiadások'!U$8</f>
        <v>154027535</v>
      </c>
      <c r="U41" s="98">
        <f>'[5]Címrendes összevont kiadások'!V$8</f>
        <v>203551051</v>
      </c>
      <c r="V41" s="97"/>
      <c r="X41" s="97"/>
    </row>
    <row r="42" spans="1:24" ht="15">
      <c r="A42" s="93"/>
      <c r="B42" s="93"/>
      <c r="C42" s="93"/>
      <c r="D42" s="93"/>
      <c r="E42" s="103" t="s">
        <v>23</v>
      </c>
      <c r="F42" s="93"/>
      <c r="G42" s="93"/>
      <c r="H42" s="93"/>
      <c r="I42" s="93"/>
      <c r="J42" s="93"/>
      <c r="K42" s="104" t="s">
        <v>463</v>
      </c>
      <c r="L42" s="100"/>
      <c r="M42" s="93" t="s">
        <v>25</v>
      </c>
      <c r="N42" s="98">
        <f>_xlfn.SUMIFS('[1]Kiemelt'!I:I,'[1]Kiemelt'!$A:$A,$B$39+1,'[1]Kiemelt'!$G:$G,$M42)</f>
        <v>63964495</v>
      </c>
      <c r="O42" s="98">
        <f>_xlfn.SUMIFS('[1]Kiemelt'!J:J,'[1]Kiemelt'!$A:$A,$B$39+1,'[1]Kiemelt'!$G:$G,$M42)</f>
        <v>68728669</v>
      </c>
      <c r="P42" s="98">
        <f>'[5]Címrendes összevont kiadások'!Q$9</f>
        <v>67055437</v>
      </c>
      <c r="Q42" s="592">
        <f t="shared" si="0"/>
        <v>0.9756545263520235</v>
      </c>
      <c r="R42" s="99"/>
      <c r="S42" s="98">
        <v>0</v>
      </c>
      <c r="T42" s="98">
        <f>'[5]Címrendes összevont kiadások'!U$9</f>
        <v>29100030</v>
      </c>
      <c r="U42" s="98">
        <f>'[5]Címrendes összevont kiadások'!V$9</f>
        <v>37955407</v>
      </c>
      <c r="V42" s="97"/>
      <c r="X42" s="97"/>
    </row>
    <row r="43" spans="1:24" ht="15">
      <c r="A43" s="93"/>
      <c r="B43" s="93"/>
      <c r="C43" s="93"/>
      <c r="D43" s="93"/>
      <c r="E43" s="103" t="s">
        <v>26</v>
      </c>
      <c r="F43" s="93"/>
      <c r="G43" s="93"/>
      <c r="H43" s="93"/>
      <c r="I43" s="93"/>
      <c r="J43" s="93"/>
      <c r="K43" s="96" t="s">
        <v>27</v>
      </c>
      <c r="L43" s="100"/>
      <c r="M43" s="93" t="s">
        <v>28</v>
      </c>
      <c r="N43" s="98">
        <f>_xlfn.SUMIFS('[1]Kiemelt'!I:I,'[1]Kiemelt'!$A:$A,$B$39+1,'[1]Kiemelt'!$G:$G,$M43)</f>
        <v>232786074</v>
      </c>
      <c r="O43" s="98">
        <f>_xlfn.SUMIFS('[1]Kiemelt'!J:J,'[1]Kiemelt'!$A:$A,$B$39+1,'[1]Kiemelt'!$G:$G,$M43)</f>
        <v>256581646</v>
      </c>
      <c r="P43" s="98">
        <f>'[5]Címrendes összevont kiadások'!Q$10</f>
        <v>254669537</v>
      </c>
      <c r="Q43" s="592">
        <f t="shared" si="0"/>
        <v>0.99254775612438</v>
      </c>
      <c r="R43" s="99"/>
      <c r="S43" s="98">
        <v>0</v>
      </c>
      <c r="T43" s="98">
        <f>'[5]Címrendes összevont kiadások'!U$10</f>
        <v>68656412</v>
      </c>
      <c r="U43" s="98">
        <f>'[5]Címrendes összevont kiadások'!V$10</f>
        <v>186013125</v>
      </c>
      <c r="V43" s="97"/>
      <c r="X43" s="97"/>
    </row>
    <row r="44" spans="1:24" ht="15">
      <c r="A44" s="93"/>
      <c r="B44" s="93"/>
      <c r="C44" s="93"/>
      <c r="D44" s="93"/>
      <c r="E44" s="103" t="s">
        <v>30</v>
      </c>
      <c r="F44" s="93"/>
      <c r="G44" s="93"/>
      <c r="H44" s="93"/>
      <c r="I44" s="93"/>
      <c r="J44" s="93"/>
      <c r="K44" s="96" t="s">
        <v>31</v>
      </c>
      <c r="L44" s="100"/>
      <c r="M44" s="93" t="s">
        <v>32</v>
      </c>
      <c r="N44" s="98">
        <f>_xlfn.SUMIFS('[1]Kiemelt'!I:I,'[1]Kiemelt'!$A:$A,$B$39+1,'[1]Kiemelt'!$G:$G,$M44)</f>
        <v>0</v>
      </c>
      <c r="O44" s="98">
        <f>_xlfn.SUMIFS('[1]Kiemelt'!J:J,'[1]Kiemelt'!$A:$A,$B$39+1,'[1]Kiemelt'!$G:$G,$M44)</f>
        <v>0</v>
      </c>
      <c r="P44" s="98">
        <f>'[5]Címrendes összevont kiadások'!Q$12</f>
        <v>0</v>
      </c>
      <c r="Q44" s="592">
        <f t="shared" si="0"/>
        <v>0</v>
      </c>
      <c r="R44" s="99"/>
      <c r="S44" s="98">
        <f>_xlfn.SUMIFS('[1]Kiemelt'!L:L,'[1]Kiemelt'!$A:$A,$B$39+1,'[1]Kiemelt'!$G:$G,$M44)</f>
        <v>0</v>
      </c>
      <c r="T44" s="98">
        <f>'[5]Címrendes összevont kiadások'!U$12</f>
        <v>0</v>
      </c>
      <c r="U44" s="98">
        <f>'[5]Címrendes összevont kiadások'!V$12</f>
        <v>0</v>
      </c>
      <c r="V44" s="97"/>
      <c r="X44" s="97"/>
    </row>
    <row r="45" spans="1:24" ht="15">
      <c r="A45" s="93"/>
      <c r="B45" s="93"/>
      <c r="C45" s="93"/>
      <c r="D45" s="93"/>
      <c r="E45" s="103" t="s">
        <v>33</v>
      </c>
      <c r="F45" s="93"/>
      <c r="G45" s="93"/>
      <c r="H45" s="93"/>
      <c r="I45" s="93"/>
      <c r="J45" s="93"/>
      <c r="K45" s="96" t="s">
        <v>34</v>
      </c>
      <c r="L45" s="100"/>
      <c r="M45" s="93" t="s">
        <v>35</v>
      </c>
      <c r="N45" s="98">
        <f>_xlfn.SUMIFS('[1]Kiemelt'!I:I,'[1]Kiemelt'!$A:$A,$B$39+1,'[1]Kiemelt'!$G:$G,$M45)</f>
        <v>0</v>
      </c>
      <c r="O45" s="98">
        <f>_xlfn.SUMIFS('[1]Kiemelt'!J:J,'[1]Kiemelt'!$A:$A,$B$39+1,'[1]Kiemelt'!$G:$G,$M45)</f>
        <v>0</v>
      </c>
      <c r="P45" s="98">
        <f>'[5]Címrendes összevont kiadások'!Q$30</f>
        <v>0</v>
      </c>
      <c r="Q45" s="592">
        <f t="shared" si="0"/>
        <v>0</v>
      </c>
      <c r="R45" s="99"/>
      <c r="S45" s="98">
        <f>_xlfn.SUMIFS('[1]Kiemelt'!L:L,'[1]Kiemelt'!$A:$A,$B$39+1,'[1]Kiemelt'!$G:$G,$M45)</f>
        <v>0</v>
      </c>
      <c r="T45" s="98">
        <f>'[5]Címrendes összevont kiadások'!U$30</f>
        <v>0</v>
      </c>
      <c r="U45" s="98">
        <f>'[5]Címrendes összevont kiadások'!V$30</f>
        <v>0</v>
      </c>
      <c r="V45" s="97"/>
      <c r="X45" s="97"/>
    </row>
    <row r="46" spans="1:24" s="99" customFormat="1" ht="15">
      <c r="A46" s="113"/>
      <c r="B46" s="113" t="s">
        <v>30</v>
      </c>
      <c r="C46" s="113"/>
      <c r="D46" s="113"/>
      <c r="E46" s="113"/>
      <c r="F46" s="113"/>
      <c r="G46" s="113"/>
      <c r="H46" s="113" t="s">
        <v>454</v>
      </c>
      <c r="I46" s="113"/>
      <c r="J46" s="113"/>
      <c r="K46" s="113"/>
      <c r="L46" s="113"/>
      <c r="M46" s="113"/>
      <c r="N46" s="117">
        <f>SUM(N41:N45)</f>
        <v>626554541</v>
      </c>
      <c r="O46" s="117">
        <f>SUM(O41:O45)</f>
        <v>683337362</v>
      </c>
      <c r="P46" s="117">
        <f>SUM(P41:P45)</f>
        <v>679303560</v>
      </c>
      <c r="Q46" s="595">
        <f t="shared" si="0"/>
        <v>0.9940969099242667</v>
      </c>
      <c r="S46" s="117">
        <f>SUM(S41:S45)</f>
        <v>0</v>
      </c>
      <c r="T46" s="117">
        <f>SUM(T41:T45)</f>
        <v>251783977</v>
      </c>
      <c r="U46" s="117">
        <f>SUM(U41:U45)</f>
        <v>427519583</v>
      </c>
      <c r="V46" s="98">
        <f>SUM(S46:U46)-P46</f>
        <v>0</v>
      </c>
      <c r="X46" s="97"/>
    </row>
    <row r="47" spans="1:24" s="99" customFormat="1" ht="15">
      <c r="A47" s="115"/>
      <c r="B47" s="100">
        <v>5</v>
      </c>
      <c r="C47" s="115"/>
      <c r="D47" s="115"/>
      <c r="E47" s="115"/>
      <c r="F47" s="115"/>
      <c r="G47" s="119"/>
      <c r="H47" s="119" t="s">
        <v>968</v>
      </c>
      <c r="I47" s="115"/>
      <c r="J47" s="115"/>
      <c r="K47" s="115"/>
      <c r="L47" s="115"/>
      <c r="M47" s="115"/>
      <c r="N47" s="115"/>
      <c r="O47" s="115"/>
      <c r="P47" s="115"/>
      <c r="Q47" s="597">
        <f t="shared" si="0"/>
      </c>
      <c r="S47" s="115"/>
      <c r="T47" s="115"/>
      <c r="U47" s="115"/>
      <c r="V47" s="98"/>
      <c r="X47" s="97"/>
    </row>
    <row r="48" spans="1:24" s="99" customFormat="1" ht="15">
      <c r="A48" s="115"/>
      <c r="B48" s="115"/>
      <c r="C48" s="115"/>
      <c r="D48" s="100" t="s">
        <v>19</v>
      </c>
      <c r="E48" s="100"/>
      <c r="F48" s="100"/>
      <c r="G48" s="100"/>
      <c r="H48" s="100"/>
      <c r="I48" s="100"/>
      <c r="J48" s="102" t="s">
        <v>20</v>
      </c>
      <c r="K48" s="100"/>
      <c r="L48" s="115"/>
      <c r="M48" s="115"/>
      <c r="N48" s="115"/>
      <c r="O48" s="115"/>
      <c r="P48" s="115"/>
      <c r="Q48" s="597">
        <f t="shared" si="0"/>
      </c>
      <c r="S48" s="115"/>
      <c r="T48" s="115"/>
      <c r="U48" s="115"/>
      <c r="V48" s="98"/>
      <c r="X48" s="97"/>
    </row>
    <row r="49" spans="1:24" ht="15">
      <c r="A49" s="120"/>
      <c r="B49" s="93"/>
      <c r="C49" s="93"/>
      <c r="D49" s="93"/>
      <c r="E49" s="103" t="s">
        <v>19</v>
      </c>
      <c r="F49" s="93"/>
      <c r="G49" s="93"/>
      <c r="H49" s="93"/>
      <c r="I49" s="93"/>
      <c r="J49" s="93"/>
      <c r="K49" s="96" t="s">
        <v>21</v>
      </c>
      <c r="L49" s="115"/>
      <c r="M49" s="93" t="s">
        <v>22</v>
      </c>
      <c r="N49" s="98">
        <f>_xlfn.SUMIFS('[1]Kiemelt'!I:I,'[1]Kiemelt'!$A:$A,$B$47+1,'[1]Kiemelt'!$G:$G,$M49)</f>
        <v>49756594</v>
      </c>
      <c r="O49" s="98">
        <f>_xlfn.SUMIFS('[1]Kiemelt'!J:J,'[1]Kiemelt'!$A:$A,$B$47+1,'[1]Kiemelt'!$G:$G,$M49)</f>
        <v>49912532</v>
      </c>
      <c r="P49" s="98">
        <f>'[6]Címrendes összevont kiadások'!Q$8</f>
        <v>45930623</v>
      </c>
      <c r="Q49" s="592">
        <f t="shared" si="0"/>
        <v>0.920222260012776</v>
      </c>
      <c r="R49" s="99"/>
      <c r="S49" s="98">
        <v>0</v>
      </c>
      <c r="T49" s="98">
        <f>'[6]Címrendes összevont kiadások'!U$8</f>
        <v>41274564</v>
      </c>
      <c r="U49" s="98">
        <f>'[6]Címrendes összevont kiadások'!V$8</f>
        <v>4656059</v>
      </c>
      <c r="V49" s="97"/>
      <c r="X49" s="97"/>
    </row>
    <row r="50" spans="1:24" ht="15">
      <c r="A50" s="120"/>
      <c r="B50" s="93"/>
      <c r="C50" s="93"/>
      <c r="D50" s="93"/>
      <c r="E50" s="103" t="s">
        <v>23</v>
      </c>
      <c r="F50" s="93"/>
      <c r="G50" s="93"/>
      <c r="H50" s="93"/>
      <c r="I50" s="93"/>
      <c r="J50" s="93"/>
      <c r="K50" s="104" t="s">
        <v>463</v>
      </c>
      <c r="L50" s="115"/>
      <c r="M50" s="93" t="s">
        <v>25</v>
      </c>
      <c r="N50" s="98">
        <f>_xlfn.SUMIFS('[1]Kiemelt'!I:I,'[1]Kiemelt'!$A:$A,$B$47+1,'[1]Kiemelt'!$G:$G,$M50)</f>
        <v>9671742</v>
      </c>
      <c r="O50" s="98">
        <f>_xlfn.SUMIFS('[1]Kiemelt'!J:J,'[1]Kiemelt'!$A:$A,$B$47+1,'[1]Kiemelt'!$G:$G,$M50)</f>
        <v>9359472</v>
      </c>
      <c r="P50" s="98">
        <f>'[6]Címrendes összevont kiadások'!Q$9</f>
        <v>8273352</v>
      </c>
      <c r="Q50" s="592">
        <f t="shared" si="0"/>
        <v>0.8839549923329009</v>
      </c>
      <c r="R50" s="99"/>
      <c r="S50" s="98">
        <v>0</v>
      </c>
      <c r="T50" s="98">
        <f>'[6]Címrendes összevont kiadások'!U$9</f>
        <v>7397546</v>
      </c>
      <c r="U50" s="98">
        <f>'[6]Címrendes összevont kiadások'!V$9</f>
        <v>875806</v>
      </c>
      <c r="V50" s="97"/>
      <c r="X50" s="97"/>
    </row>
    <row r="51" spans="1:24" ht="15">
      <c r="A51" s="120"/>
      <c r="B51" s="93"/>
      <c r="C51" s="93"/>
      <c r="D51" s="93"/>
      <c r="E51" s="103" t="s">
        <v>26</v>
      </c>
      <c r="F51" s="93"/>
      <c r="G51" s="93"/>
      <c r="H51" s="93"/>
      <c r="I51" s="93"/>
      <c r="J51" s="93"/>
      <c r="K51" s="96" t="s">
        <v>27</v>
      </c>
      <c r="L51" s="115"/>
      <c r="M51" s="93" t="s">
        <v>28</v>
      </c>
      <c r="N51" s="98">
        <f>_xlfn.SUMIFS('[1]Kiemelt'!I:I,'[1]Kiemelt'!$A:$A,$B$47+1,'[1]Kiemelt'!$G:$G,$M51)</f>
        <v>43743043</v>
      </c>
      <c r="O51" s="98">
        <f>_xlfn.SUMIFS('[1]Kiemelt'!J:J,'[1]Kiemelt'!$A:$A,$B$47+1,'[1]Kiemelt'!$G:$G,$M51)</f>
        <v>49659186</v>
      </c>
      <c r="P51" s="98">
        <f>'[6]Címrendes összevont kiadások'!Q$10</f>
        <v>42974490</v>
      </c>
      <c r="Q51" s="592">
        <f t="shared" si="0"/>
        <v>0.8653885305329008</v>
      </c>
      <c r="R51" s="99"/>
      <c r="S51" s="98">
        <v>0</v>
      </c>
      <c r="T51" s="98">
        <f>'[6]Címrendes összevont kiadások'!U$10</f>
        <v>40056163</v>
      </c>
      <c r="U51" s="98">
        <f>'[6]Címrendes összevont kiadások'!V$10</f>
        <v>2918327</v>
      </c>
      <c r="V51" s="97"/>
      <c r="X51" s="97"/>
    </row>
    <row r="52" spans="1:24" ht="15">
      <c r="A52" s="120"/>
      <c r="B52" s="93"/>
      <c r="C52" s="93"/>
      <c r="D52" s="93"/>
      <c r="E52" s="103" t="s">
        <v>30</v>
      </c>
      <c r="F52" s="93"/>
      <c r="G52" s="93"/>
      <c r="H52" s="93"/>
      <c r="I52" s="93"/>
      <c r="J52" s="93"/>
      <c r="K52" s="96" t="s">
        <v>31</v>
      </c>
      <c r="L52" s="115"/>
      <c r="M52" s="93" t="s">
        <v>32</v>
      </c>
      <c r="N52" s="98">
        <f>_xlfn.SUMIFS('[1]Kiemelt'!I:I,'[1]Kiemelt'!$A:$A,$B$47+1,'[1]Kiemelt'!$G:$G,$M52)</f>
        <v>0</v>
      </c>
      <c r="O52" s="98">
        <f>_xlfn.SUMIFS('[1]Kiemelt'!J:J,'[1]Kiemelt'!$A:$A,$B$47+1,'[1]Kiemelt'!$G:$G,$M52)</f>
        <v>0</v>
      </c>
      <c r="P52" s="98">
        <f>'[6]Címrendes összevont kiadások'!Q$12</f>
        <v>0</v>
      </c>
      <c r="Q52" s="592">
        <f t="shared" si="0"/>
        <v>0</v>
      </c>
      <c r="R52" s="99"/>
      <c r="S52" s="98">
        <v>0</v>
      </c>
      <c r="T52" s="98">
        <f>'[6]Címrendes összevont kiadások'!U$12</f>
        <v>0</v>
      </c>
      <c r="U52" s="98">
        <f>'[6]Címrendes összevont kiadások'!V$12</f>
        <v>0</v>
      </c>
      <c r="V52" s="97"/>
      <c r="X52" s="97"/>
    </row>
    <row r="53" spans="1:24" ht="15">
      <c r="A53" s="120"/>
      <c r="B53" s="93"/>
      <c r="C53" s="93"/>
      <c r="D53" s="93"/>
      <c r="E53" s="103" t="s">
        <v>33</v>
      </c>
      <c r="F53" s="93"/>
      <c r="G53" s="93"/>
      <c r="H53" s="93"/>
      <c r="I53" s="93"/>
      <c r="J53" s="93"/>
      <c r="K53" s="96" t="s">
        <v>34</v>
      </c>
      <c r="L53" s="115"/>
      <c r="M53" s="93" t="s">
        <v>35</v>
      </c>
      <c r="N53" s="98">
        <f>_xlfn.SUMIFS('[1]Kiemelt'!I:I,'[1]Kiemelt'!$A:$A,$B$47+1,'[1]Kiemelt'!$G:$G,$M53)</f>
        <v>0</v>
      </c>
      <c r="O53" s="98">
        <f>_xlfn.SUMIFS('[1]Kiemelt'!J:J,'[1]Kiemelt'!$A:$A,$B$47+1,'[1]Kiemelt'!$G:$G,$M53)</f>
        <v>27</v>
      </c>
      <c r="P53" s="98">
        <f>'[6]Címrendes összevont kiadások'!Q$30</f>
        <v>27</v>
      </c>
      <c r="Q53" s="592">
        <f t="shared" si="0"/>
        <v>1</v>
      </c>
      <c r="R53" s="99"/>
      <c r="S53" s="98">
        <v>0</v>
      </c>
      <c r="T53" s="98">
        <f>'[6]Címrendes összevont kiadások'!U$30</f>
        <v>27</v>
      </c>
      <c r="U53" s="98">
        <f>'[6]Címrendes összevont kiadások'!V$30</f>
        <v>0</v>
      </c>
      <c r="V53" s="97"/>
      <c r="X53" s="97"/>
    </row>
    <row r="54" spans="1:24" ht="15">
      <c r="A54" s="121"/>
      <c r="B54" s="121" t="s">
        <v>33</v>
      </c>
      <c r="C54" s="122"/>
      <c r="D54" s="121"/>
      <c r="E54" s="123"/>
      <c r="F54" s="122"/>
      <c r="G54" s="124"/>
      <c r="H54" s="544" t="s">
        <v>969</v>
      </c>
      <c r="I54" s="122"/>
      <c r="J54" s="121"/>
      <c r="K54" s="122"/>
      <c r="L54" s="106"/>
      <c r="M54" s="106"/>
      <c r="N54" s="117">
        <f>SUM(N49:N53)</f>
        <v>103171379</v>
      </c>
      <c r="O54" s="117">
        <f>SUM(O49:O53)</f>
        <v>108931217</v>
      </c>
      <c r="P54" s="117">
        <f>SUM(P49:P53)</f>
        <v>97178492</v>
      </c>
      <c r="Q54" s="595">
        <f t="shared" si="0"/>
        <v>0.8921087515252859</v>
      </c>
      <c r="R54" s="99"/>
      <c r="S54" s="117">
        <f>SUM(S49:S53)</f>
        <v>0</v>
      </c>
      <c r="T54" s="117">
        <f>SUM(T49:T53)</f>
        <v>88728300</v>
      </c>
      <c r="U54" s="117">
        <f>SUM(U49:U53)</f>
        <v>8450192</v>
      </c>
      <c r="V54" s="98">
        <f>SUM(S54:U54)-P54</f>
        <v>0</v>
      </c>
      <c r="X54" s="97"/>
    </row>
    <row r="55" spans="1:24" ht="15">
      <c r="A55" s="120"/>
      <c r="B55" s="120"/>
      <c r="C55" s="111"/>
      <c r="D55" s="120"/>
      <c r="E55" s="125"/>
      <c r="F55" s="111"/>
      <c r="G55" s="126"/>
      <c r="H55" s="111"/>
      <c r="I55" s="111"/>
      <c r="J55" s="120"/>
      <c r="K55" s="111"/>
      <c r="L55" s="115"/>
      <c r="M55" s="115"/>
      <c r="N55" s="115"/>
      <c r="O55" s="115"/>
      <c r="P55" s="98"/>
      <c r="Q55" s="592">
        <f t="shared" si="0"/>
      </c>
      <c r="R55" s="99"/>
      <c r="S55" s="98"/>
      <c r="T55" s="98"/>
      <c r="U55" s="98"/>
      <c r="X55" s="97"/>
    </row>
    <row r="56" spans="1:24" ht="15">
      <c r="A56" s="120"/>
      <c r="B56" s="120"/>
      <c r="C56" s="111"/>
      <c r="D56" s="120"/>
      <c r="E56" s="125"/>
      <c r="F56" s="111"/>
      <c r="G56" s="126"/>
      <c r="H56" s="111"/>
      <c r="I56" s="111"/>
      <c r="J56" s="120"/>
      <c r="K56" s="111"/>
      <c r="L56" s="115"/>
      <c r="M56" s="115"/>
      <c r="N56" s="115"/>
      <c r="O56" s="115"/>
      <c r="P56" s="97"/>
      <c r="Q56" s="591">
        <f t="shared" si="0"/>
      </c>
      <c r="R56" s="99"/>
      <c r="S56" s="97"/>
      <c r="T56" s="97"/>
      <c r="U56" s="97"/>
      <c r="X56" s="97"/>
    </row>
    <row r="57" spans="1:24" ht="15">
      <c r="A57" s="484" t="s">
        <v>19</v>
      </c>
      <c r="B57" s="484"/>
      <c r="C57" s="484"/>
      <c r="D57" s="484"/>
      <c r="E57" s="133"/>
      <c r="F57" s="133"/>
      <c r="G57" s="484" t="s">
        <v>464</v>
      </c>
      <c r="H57" s="133"/>
      <c r="I57" s="133"/>
      <c r="J57" s="133"/>
      <c r="K57" s="133"/>
      <c r="L57" s="112"/>
      <c r="M57" s="112"/>
      <c r="N57" s="112"/>
      <c r="O57" s="112"/>
      <c r="P57" s="488"/>
      <c r="Q57" s="598">
        <f t="shared" si="0"/>
      </c>
      <c r="R57" s="99"/>
      <c r="S57" s="488"/>
      <c r="T57" s="488"/>
      <c r="U57" s="488"/>
      <c r="X57" s="97"/>
    </row>
    <row r="58" spans="1:24" ht="15">
      <c r="A58" s="480"/>
      <c r="B58" s="480"/>
      <c r="C58" s="480"/>
      <c r="D58" s="480" t="s">
        <v>19</v>
      </c>
      <c r="E58" s="93"/>
      <c r="F58" s="93"/>
      <c r="G58" s="93"/>
      <c r="H58" s="93"/>
      <c r="I58" s="93"/>
      <c r="J58" s="480" t="s">
        <v>20</v>
      </c>
      <c r="K58" s="93"/>
      <c r="L58" s="100"/>
      <c r="M58" s="100"/>
      <c r="N58" s="100"/>
      <c r="O58" s="100"/>
      <c r="P58" s="97"/>
      <c r="Q58" s="591">
        <f t="shared" si="0"/>
      </c>
      <c r="R58" s="99"/>
      <c r="S58" s="97"/>
      <c r="T58" s="97"/>
      <c r="U58" s="97"/>
      <c r="X58" s="97"/>
    </row>
    <row r="59" spans="1:24" ht="15">
      <c r="A59" s="93"/>
      <c r="B59" s="93"/>
      <c r="C59" s="93"/>
      <c r="D59" s="93"/>
      <c r="E59" s="103" t="s">
        <v>19</v>
      </c>
      <c r="F59" s="93"/>
      <c r="G59" s="93"/>
      <c r="H59" s="93"/>
      <c r="I59" s="93"/>
      <c r="J59" s="93"/>
      <c r="K59" s="96" t="s">
        <v>21</v>
      </c>
      <c r="L59" s="100"/>
      <c r="M59" s="93" t="s">
        <v>22</v>
      </c>
      <c r="N59" s="97">
        <f aca="true" t="shared" si="1" ref="N59:P63">SUM(N9,N17,N25,N33,N41,N49)</f>
        <v>903951814</v>
      </c>
      <c r="O59" s="97">
        <f t="shared" si="1"/>
        <v>975404327</v>
      </c>
      <c r="P59" s="97">
        <f t="shared" si="1"/>
        <v>869052106</v>
      </c>
      <c r="Q59" s="591">
        <f t="shared" si="0"/>
        <v>0.8909660147529774</v>
      </c>
      <c r="R59" s="99"/>
      <c r="S59" s="97">
        <f aca="true" t="shared" si="2" ref="S59:U63">SUM(S9,S17,S25,S33,S41,S49)</f>
        <v>0</v>
      </c>
      <c r="T59" s="97">
        <f t="shared" si="2"/>
        <v>575270453</v>
      </c>
      <c r="U59" s="97">
        <f t="shared" si="2"/>
        <v>293781653</v>
      </c>
      <c r="X59" s="97"/>
    </row>
    <row r="60" spans="1:24" ht="15">
      <c r="A60" s="93"/>
      <c r="B60" s="93"/>
      <c r="C60" s="93"/>
      <c r="D60" s="93"/>
      <c r="E60" s="103" t="s">
        <v>23</v>
      </c>
      <c r="F60" s="93"/>
      <c r="G60" s="93"/>
      <c r="H60" s="93"/>
      <c r="I60" s="93"/>
      <c r="J60" s="93"/>
      <c r="K60" s="104" t="s">
        <v>463</v>
      </c>
      <c r="L60" s="100"/>
      <c r="M60" s="93" t="s">
        <v>25</v>
      </c>
      <c r="N60" s="97">
        <f t="shared" si="1"/>
        <v>172460685</v>
      </c>
      <c r="O60" s="97">
        <f t="shared" si="1"/>
        <v>185197987</v>
      </c>
      <c r="P60" s="97">
        <f t="shared" si="1"/>
        <v>155634287</v>
      </c>
      <c r="Q60" s="591">
        <f t="shared" si="0"/>
        <v>0.8403670553935341</v>
      </c>
      <c r="R60" s="99"/>
      <c r="S60" s="97">
        <f t="shared" si="2"/>
        <v>0</v>
      </c>
      <c r="T60" s="97">
        <f t="shared" si="2"/>
        <v>104524300</v>
      </c>
      <c r="U60" s="97">
        <f t="shared" si="2"/>
        <v>51109987</v>
      </c>
      <c r="X60" s="97"/>
    </row>
    <row r="61" spans="1:24" ht="15">
      <c r="A61" s="93"/>
      <c r="B61" s="93"/>
      <c r="C61" s="93"/>
      <c r="D61" s="93"/>
      <c r="E61" s="103" t="s">
        <v>26</v>
      </c>
      <c r="F61" s="93"/>
      <c r="G61" s="93"/>
      <c r="H61" s="93"/>
      <c r="I61" s="93"/>
      <c r="J61" s="93"/>
      <c r="K61" s="96" t="s">
        <v>27</v>
      </c>
      <c r="L61" s="100"/>
      <c r="M61" s="93" t="s">
        <v>28</v>
      </c>
      <c r="N61" s="97">
        <f t="shared" si="1"/>
        <v>883910052</v>
      </c>
      <c r="O61" s="97">
        <f t="shared" si="1"/>
        <v>951652755</v>
      </c>
      <c r="P61" s="97">
        <f t="shared" si="1"/>
        <v>649864452</v>
      </c>
      <c r="Q61" s="591">
        <f t="shared" si="0"/>
        <v>0.6828798094531865</v>
      </c>
      <c r="R61" s="99"/>
      <c r="S61" s="97">
        <f t="shared" si="2"/>
        <v>0</v>
      </c>
      <c r="T61" s="97">
        <f t="shared" si="2"/>
        <v>352278354</v>
      </c>
      <c r="U61" s="97">
        <f t="shared" si="2"/>
        <v>297586098</v>
      </c>
      <c r="X61" s="97"/>
    </row>
    <row r="62" spans="1:24" ht="15">
      <c r="A62" s="93"/>
      <c r="B62" s="93"/>
      <c r="C62" s="93"/>
      <c r="D62" s="93"/>
      <c r="E62" s="103" t="s">
        <v>30</v>
      </c>
      <c r="F62" s="93"/>
      <c r="G62" s="93"/>
      <c r="H62" s="93"/>
      <c r="I62" s="93"/>
      <c r="J62" s="93"/>
      <c r="K62" s="96" t="s">
        <v>31</v>
      </c>
      <c r="L62" s="100"/>
      <c r="M62" s="93" t="s">
        <v>32</v>
      </c>
      <c r="N62" s="97">
        <f t="shared" si="1"/>
        <v>44612500</v>
      </c>
      <c r="O62" s="97">
        <f t="shared" si="1"/>
        <v>42437500</v>
      </c>
      <c r="P62" s="97">
        <f t="shared" si="1"/>
        <v>42424790</v>
      </c>
      <c r="Q62" s="591">
        <f t="shared" si="0"/>
        <v>0.9997005007363771</v>
      </c>
      <c r="R62" s="99"/>
      <c r="S62" s="97">
        <f t="shared" si="2"/>
        <v>0</v>
      </c>
      <c r="T62" s="97">
        <f t="shared" si="2"/>
        <v>0</v>
      </c>
      <c r="U62" s="97">
        <f t="shared" si="2"/>
        <v>42424790</v>
      </c>
      <c r="X62" s="97"/>
    </row>
    <row r="63" spans="1:24" ht="15">
      <c r="A63" s="93"/>
      <c r="B63" s="93"/>
      <c r="C63" s="93"/>
      <c r="D63" s="93"/>
      <c r="E63" s="103" t="s">
        <v>33</v>
      </c>
      <c r="F63" s="93"/>
      <c r="G63" s="93"/>
      <c r="H63" s="93"/>
      <c r="I63" s="93"/>
      <c r="J63" s="93"/>
      <c r="K63" s="96" t="s">
        <v>34</v>
      </c>
      <c r="L63" s="100"/>
      <c r="M63" s="93" t="s">
        <v>35</v>
      </c>
      <c r="N63" s="97">
        <f t="shared" si="1"/>
        <v>114001971</v>
      </c>
      <c r="O63" s="97">
        <f t="shared" si="1"/>
        <v>398998479</v>
      </c>
      <c r="P63" s="97">
        <f t="shared" si="1"/>
        <v>77453652</v>
      </c>
      <c r="Q63" s="591">
        <f t="shared" si="0"/>
        <v>0.19412016856334935</v>
      </c>
      <c r="R63" s="99"/>
      <c r="S63" s="97">
        <f t="shared" si="2"/>
        <v>0</v>
      </c>
      <c r="T63" s="97">
        <f t="shared" si="2"/>
        <v>62206891</v>
      </c>
      <c r="U63" s="97">
        <f t="shared" si="2"/>
        <v>15246761</v>
      </c>
      <c r="X63" s="97"/>
    </row>
    <row r="64" spans="1:24" ht="15">
      <c r="A64" s="121" t="s">
        <v>19</v>
      </c>
      <c r="B64" s="122"/>
      <c r="C64" s="122"/>
      <c r="D64" s="121" t="s">
        <v>19</v>
      </c>
      <c r="E64" s="123"/>
      <c r="F64" s="122"/>
      <c r="G64" s="121" t="s">
        <v>465</v>
      </c>
      <c r="H64" s="121"/>
      <c r="I64" s="121"/>
      <c r="J64" s="121"/>
      <c r="K64" s="121"/>
      <c r="L64" s="106"/>
      <c r="M64" s="106"/>
      <c r="N64" s="127">
        <f>SUM(N59:N63)</f>
        <v>2118937022</v>
      </c>
      <c r="O64" s="127">
        <f>SUM(O59:O63)</f>
        <v>2553691048</v>
      </c>
      <c r="P64" s="127">
        <f>SUM(P59:P63)</f>
        <v>1794429287</v>
      </c>
      <c r="Q64" s="599">
        <f t="shared" si="0"/>
        <v>0.7026806505843224</v>
      </c>
      <c r="R64" s="99"/>
      <c r="S64" s="127">
        <f>SUM(S59:S63)</f>
        <v>0</v>
      </c>
      <c r="T64" s="127">
        <f>SUM(T59:T63)</f>
        <v>1094279998</v>
      </c>
      <c r="U64" s="127">
        <f>SUM(U59:U63)</f>
        <v>700149289</v>
      </c>
      <c r="V64" s="98">
        <f>SUM(S64:U64)-P64</f>
        <v>0</v>
      </c>
      <c r="W64" s="97">
        <f>P64-'Címrendes összevont kiadások'!Q31</f>
        <v>0</v>
      </c>
      <c r="X64" s="97"/>
    </row>
    <row r="65" spans="12:24" ht="15">
      <c r="L65" s="110"/>
      <c r="M65" s="110"/>
      <c r="N65" s="110"/>
      <c r="O65" s="110"/>
      <c r="P65" s="97"/>
      <c r="R65" s="99"/>
      <c r="S65" s="97"/>
      <c r="T65" s="97"/>
      <c r="U65" s="97"/>
      <c r="X65" s="97"/>
    </row>
    <row r="66" spans="1:18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R66" s="99"/>
    </row>
    <row r="67" spans="1:15" ht="15">
      <c r="A67" s="549"/>
      <c r="B67" s="549"/>
      <c r="C67" s="549"/>
      <c r="D67" s="549"/>
      <c r="E67" s="549"/>
      <c r="F67" s="549"/>
      <c r="G67" s="549"/>
      <c r="H67" s="549"/>
      <c r="I67" s="549"/>
      <c r="J67" s="549"/>
      <c r="K67" s="150" t="s">
        <v>467</v>
      </c>
      <c r="N67" s="128"/>
      <c r="O67" s="128"/>
    </row>
    <row r="70" spans="14:21" ht="15">
      <c r="N70" s="129"/>
      <c r="O70" s="129"/>
      <c r="P70" s="97"/>
      <c r="R70" s="97"/>
      <c r="S70" s="97"/>
      <c r="T70" s="97"/>
      <c r="U70" s="97"/>
    </row>
    <row r="71" ht="15">
      <c r="N71" s="129"/>
    </row>
    <row r="72" ht="15">
      <c r="N72" s="129"/>
    </row>
    <row r="73" ht="15">
      <c r="N73" s="129"/>
    </row>
    <row r="74" ht="15">
      <c r="N74" s="129"/>
    </row>
    <row r="75" ht="15">
      <c r="N75" s="129"/>
    </row>
  </sheetData>
  <sheetProtection/>
  <mergeCells count="18">
    <mergeCell ref="S5:U5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Q5:Q6"/>
    <mergeCell ref="P5:P6"/>
    <mergeCell ref="I5:I6"/>
    <mergeCell ref="J5:J6"/>
    <mergeCell ref="K5:K6"/>
    <mergeCell ref="L5:L6"/>
    <mergeCell ref="M5:M6"/>
    <mergeCell ref="N5:N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60"/>
  <sheetViews>
    <sheetView view="pageBreakPreview" zoomScale="80" zoomScaleSheetLayoutView="80" workbookViewId="0" topLeftCell="A1">
      <selection activeCell="H42" sqref="H42"/>
    </sheetView>
  </sheetViews>
  <sheetFormatPr defaultColWidth="9.140625" defaultRowHeight="15"/>
  <cols>
    <col min="1" max="10" width="2.00390625" style="0" customWidth="1"/>
    <col min="11" max="11" width="61.57421875" style="0" customWidth="1"/>
    <col min="12" max="12" width="3.00390625" style="0" hidden="1" customWidth="1"/>
    <col min="13" max="13" width="4.57421875" style="0" customWidth="1"/>
    <col min="14" max="14" width="13.421875" style="0" customWidth="1"/>
    <col min="15" max="16" width="13.7109375" style="0" customWidth="1"/>
    <col min="17" max="17" width="9.28125" style="591" customWidth="1"/>
    <col min="18" max="18" width="1.8515625" style="0" customWidth="1"/>
    <col min="19" max="19" width="7.8515625" style="0" customWidth="1"/>
    <col min="20" max="20" width="11.57421875" style="0" customWidth="1"/>
    <col min="21" max="21" width="12.00390625" style="0" customWidth="1"/>
    <col min="24" max="24" width="13.00390625" style="0" customWidth="1"/>
  </cols>
  <sheetData>
    <row r="1" spans="1:21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78"/>
      <c r="R1" s="67"/>
      <c r="S1" s="67"/>
      <c r="T1" s="67"/>
      <c r="U1" s="67"/>
    </row>
    <row r="2" spans="1:2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84" t="s">
        <v>464</v>
      </c>
      <c r="M2" s="85" t="str">
        <f>'Címrendes összevont bevételek'!K2</f>
        <v>2019.</v>
      </c>
      <c r="N2" s="483" t="s">
        <v>889</v>
      </c>
      <c r="O2" s="67"/>
      <c r="P2" s="67"/>
      <c r="Q2" s="578"/>
      <c r="R2" s="67"/>
      <c r="S2" s="67"/>
      <c r="T2" s="67"/>
      <c r="U2" s="84" t="s">
        <v>462</v>
      </c>
    </row>
    <row r="3" spans="1:21" ht="15">
      <c r="A3" s="67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579"/>
      <c r="R3" s="67"/>
      <c r="S3" s="67"/>
      <c r="T3" s="67"/>
      <c r="U3" s="67"/>
    </row>
    <row r="4" spans="1:21" ht="15">
      <c r="A4" s="2" t="s">
        <v>468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559"/>
      <c r="R4" s="67"/>
      <c r="S4" s="67"/>
      <c r="T4" s="67"/>
      <c r="U4" s="4" t="s">
        <v>765</v>
      </c>
    </row>
    <row r="5" spans="1:21" ht="14.25" customHeight="1">
      <c r="A5" s="635" t="s">
        <v>1</v>
      </c>
      <c r="B5" s="633" t="s">
        <v>2</v>
      </c>
      <c r="C5" s="633" t="s">
        <v>3</v>
      </c>
      <c r="D5" s="633" t="s">
        <v>4</v>
      </c>
      <c r="E5" s="633" t="s">
        <v>5</v>
      </c>
      <c r="F5" s="633" t="s">
        <v>6</v>
      </c>
      <c r="G5" s="633" t="s">
        <v>7</v>
      </c>
      <c r="H5" s="633" t="s">
        <v>8</v>
      </c>
      <c r="I5" s="633" t="s">
        <v>9</v>
      </c>
      <c r="J5" s="633" t="s">
        <v>10</v>
      </c>
      <c r="K5" s="641" t="s">
        <v>11</v>
      </c>
      <c r="L5" s="633" t="s">
        <v>12</v>
      </c>
      <c r="M5" s="648" t="s">
        <v>13</v>
      </c>
      <c r="N5" s="646" t="str">
        <f>'Műk ktgv kiadások címr sz'!N5:N6</f>
        <v>Eredeti ei.</v>
      </c>
      <c r="O5" s="646" t="str">
        <f>'Műk ktgv kiadások címr sz'!O5:O6</f>
        <v>Módosított ei.</v>
      </c>
      <c r="P5" s="646" t="str">
        <f>'Műk ktgv kiadások címr sz'!P5:P6</f>
        <v>Teljesítés</v>
      </c>
      <c r="Q5" s="646" t="str">
        <f>'Műk ktgv kiadások címr sz'!Q5:Q6</f>
        <v>Teljesítés %-a</v>
      </c>
      <c r="R5" s="67"/>
      <c r="S5" s="637" t="s">
        <v>0</v>
      </c>
      <c r="T5" s="638"/>
      <c r="U5" s="639"/>
    </row>
    <row r="6" spans="1:21" ht="39" customHeight="1">
      <c r="A6" s="636"/>
      <c r="B6" s="634"/>
      <c r="C6" s="634"/>
      <c r="D6" s="634"/>
      <c r="E6" s="634"/>
      <c r="F6" s="634"/>
      <c r="G6" s="634"/>
      <c r="H6" s="634"/>
      <c r="I6" s="634"/>
      <c r="J6" s="634"/>
      <c r="K6" s="642"/>
      <c r="L6" s="634"/>
      <c r="M6" s="649"/>
      <c r="N6" s="647"/>
      <c r="O6" s="647"/>
      <c r="P6" s="647"/>
      <c r="Q6" s="647"/>
      <c r="R6" s="67"/>
      <c r="S6" s="68" t="s">
        <v>14</v>
      </c>
      <c r="T6" s="68" t="s">
        <v>15</v>
      </c>
      <c r="U6" s="68" t="s">
        <v>16</v>
      </c>
    </row>
    <row r="7" spans="1:21" ht="15">
      <c r="A7" s="93" t="s">
        <v>19</v>
      </c>
      <c r="B7" s="93">
        <v>1</v>
      </c>
      <c r="C7" s="93"/>
      <c r="D7" s="93"/>
      <c r="E7" s="93"/>
      <c r="F7" s="93"/>
      <c r="G7" s="96"/>
      <c r="H7" s="96" t="s">
        <v>459</v>
      </c>
      <c r="I7" s="93"/>
      <c r="J7" s="93"/>
      <c r="K7" s="93"/>
      <c r="L7" s="93"/>
      <c r="M7" s="93"/>
      <c r="N7" s="93"/>
      <c r="O7" s="93"/>
      <c r="P7" s="97"/>
      <c r="S7" s="97"/>
      <c r="T7" s="97"/>
      <c r="U7" s="97"/>
    </row>
    <row r="8" spans="1:21" ht="15">
      <c r="A8" s="93"/>
      <c r="B8" s="93"/>
      <c r="C8" s="93"/>
      <c r="D8" s="130" t="s">
        <v>23</v>
      </c>
      <c r="E8" s="131"/>
      <c r="F8" s="93"/>
      <c r="G8" s="93"/>
      <c r="H8" s="93"/>
      <c r="I8" s="93"/>
      <c r="J8" s="96" t="s">
        <v>64</v>
      </c>
      <c r="K8" s="93"/>
      <c r="L8" s="93"/>
      <c r="M8" s="93"/>
      <c r="N8" s="93"/>
      <c r="O8" s="93"/>
      <c r="P8" s="97"/>
      <c r="R8" s="97"/>
      <c r="S8" s="97"/>
      <c r="T8" s="97"/>
      <c r="U8" s="97"/>
    </row>
    <row r="9" spans="1:22" ht="15">
      <c r="A9" s="93"/>
      <c r="B9" s="93"/>
      <c r="C9" s="93"/>
      <c r="D9" s="130"/>
      <c r="E9" s="132" t="s">
        <v>19</v>
      </c>
      <c r="F9" s="93"/>
      <c r="G9" s="93"/>
      <c r="H9" s="93"/>
      <c r="I9" s="93"/>
      <c r="J9" s="93"/>
      <c r="K9" s="96" t="s">
        <v>65</v>
      </c>
      <c r="L9" s="93"/>
      <c r="M9" s="93" t="s">
        <v>66</v>
      </c>
      <c r="N9" s="98">
        <f>_xlfn.SUMIFS('[1]Kiemelt'!I:I,'[1]Kiemelt'!$A:$A,$B$7,'[1]Kiemelt'!$G:$G,$M9)</f>
        <v>786247746</v>
      </c>
      <c r="O9" s="98">
        <f>_xlfn.SUMIFS('[1]Kiemelt'!J:J,'[1]Kiemelt'!$A:$A,$B$7,'[1]Kiemelt'!$G:$G,$M9)</f>
        <v>871711543</v>
      </c>
      <c r="P9" s="98">
        <f>'[2]Címrendes összevont kiadások'!Q$35</f>
        <v>309772334</v>
      </c>
      <c r="Q9" s="592">
        <f>IF(P9="","",IF(P9=0,0,P9/O9))</f>
        <v>0.3553610554862183</v>
      </c>
      <c r="R9" s="98"/>
      <c r="S9" s="98">
        <v>0</v>
      </c>
      <c r="T9" s="98">
        <f>'[2]Címrendes összevont kiadások'!U$35</f>
        <v>68412713</v>
      </c>
      <c r="U9" s="98">
        <f>'[2]Címrendes összevont kiadások'!V$35</f>
        <v>241359621</v>
      </c>
      <c r="V9" s="97"/>
    </row>
    <row r="10" spans="1:22" ht="15">
      <c r="A10" s="93"/>
      <c r="B10" s="93"/>
      <c r="C10" s="93"/>
      <c r="D10" s="93"/>
      <c r="E10" s="132" t="s">
        <v>23</v>
      </c>
      <c r="F10" s="93"/>
      <c r="G10" s="93"/>
      <c r="H10" s="93"/>
      <c r="I10" s="93"/>
      <c r="J10" s="93"/>
      <c r="K10" s="104" t="s">
        <v>67</v>
      </c>
      <c r="L10" s="93"/>
      <c r="M10" s="93" t="s">
        <v>68</v>
      </c>
      <c r="N10" s="98">
        <f>_xlfn.SUMIFS('[1]Kiemelt'!I:I,'[1]Kiemelt'!$A:$A,$B$7,'[1]Kiemelt'!$G:$G,$M10)</f>
        <v>218072983</v>
      </c>
      <c r="O10" s="98">
        <f>_xlfn.SUMIFS('[1]Kiemelt'!J:J,'[1]Kiemelt'!$A:$A,$B$7,'[1]Kiemelt'!$G:$G,$M10)</f>
        <v>248171078</v>
      </c>
      <c r="P10" s="98">
        <f>'[2]Címrendes összevont kiadások'!Q$36</f>
        <v>177046873</v>
      </c>
      <c r="Q10" s="592">
        <f aca="true" t="shared" si="0" ref="Q10:Q50">IF(P10="","",IF(P10=0,0,P10/O10))</f>
        <v>0.7134065517497571</v>
      </c>
      <c r="R10" s="98"/>
      <c r="S10" s="98">
        <v>0</v>
      </c>
      <c r="T10" s="98">
        <f>'[2]Címrendes összevont kiadások'!U$36</f>
        <v>130045008</v>
      </c>
      <c r="U10" s="98">
        <f>'[2]Címrendes összevont kiadások'!V$36</f>
        <v>47001865</v>
      </c>
      <c r="V10" s="97"/>
    </row>
    <row r="11" spans="1:22" ht="15">
      <c r="A11" s="93"/>
      <c r="B11" s="93"/>
      <c r="C11" s="93"/>
      <c r="D11" s="93"/>
      <c r="E11" s="132" t="s">
        <v>26</v>
      </c>
      <c r="F11" s="93"/>
      <c r="G11" s="93"/>
      <c r="H11" s="93"/>
      <c r="I11" s="93"/>
      <c r="J11" s="93"/>
      <c r="K11" s="96" t="s">
        <v>69</v>
      </c>
      <c r="L11" s="93"/>
      <c r="M11" s="93" t="s">
        <v>70</v>
      </c>
      <c r="N11" s="98">
        <f>_xlfn.SUMIFS('[1]Kiemelt'!I:I,'[1]Kiemelt'!$A:$A,$B$7,'[1]Kiemelt'!$G:$G,$M11)</f>
        <v>0</v>
      </c>
      <c r="O11" s="98">
        <f>_xlfn.SUMIFS('[1]Kiemelt'!J:J,'[1]Kiemelt'!$A:$A,$B$7,'[1]Kiemelt'!$G:$G,$M11)</f>
        <v>1300000</v>
      </c>
      <c r="P11" s="98">
        <f>'[2]Címrendes összevont kiadások'!Q$47</f>
        <v>1300000</v>
      </c>
      <c r="Q11" s="592">
        <f t="shared" si="0"/>
        <v>1</v>
      </c>
      <c r="R11" s="98"/>
      <c r="S11" s="98">
        <v>0</v>
      </c>
      <c r="T11" s="98">
        <f>'[2]Címrendes összevont kiadások'!U$47</f>
        <v>0</v>
      </c>
      <c r="U11" s="98">
        <f>'[2]Címrendes összevont kiadások'!V$47</f>
        <v>1300000</v>
      </c>
      <c r="V11" s="97"/>
    </row>
    <row r="12" spans="1:22" ht="15">
      <c r="A12" s="122"/>
      <c r="B12" s="121" t="s">
        <v>19</v>
      </c>
      <c r="C12" s="122"/>
      <c r="D12" s="121"/>
      <c r="E12" s="123"/>
      <c r="F12" s="122"/>
      <c r="G12" s="121"/>
      <c r="H12" s="121" t="s">
        <v>446</v>
      </c>
      <c r="I12" s="122"/>
      <c r="J12" s="121"/>
      <c r="K12" s="122"/>
      <c r="L12" s="122"/>
      <c r="M12" s="122"/>
      <c r="N12" s="108">
        <f>SUM(N9:N11)</f>
        <v>1004320729</v>
      </c>
      <c r="O12" s="108">
        <f>SUM(O9:O11)</f>
        <v>1121182621</v>
      </c>
      <c r="P12" s="108">
        <f>SUM(P9:P11)</f>
        <v>488119207</v>
      </c>
      <c r="Q12" s="593">
        <f t="shared" si="0"/>
        <v>0.4353610177837389</v>
      </c>
      <c r="R12" s="98"/>
      <c r="S12" s="135">
        <f>SUM(S9:S11)</f>
        <v>0</v>
      </c>
      <c r="T12" s="135">
        <f>SUM(T9:T11)</f>
        <v>198457721</v>
      </c>
      <c r="U12" s="135">
        <f>SUM(U9:U11)</f>
        <v>289661486</v>
      </c>
      <c r="V12" s="97">
        <f>SUM(S12:U12)-P12</f>
        <v>0</v>
      </c>
    </row>
    <row r="13" spans="1:22" ht="15">
      <c r="A13" s="111"/>
      <c r="B13" s="93">
        <v>2</v>
      </c>
      <c r="C13" s="93"/>
      <c r="D13" s="93"/>
      <c r="E13" s="93"/>
      <c r="F13" s="93"/>
      <c r="G13" s="96"/>
      <c r="H13" s="96" t="s">
        <v>447</v>
      </c>
      <c r="I13" s="94"/>
      <c r="J13" s="93"/>
      <c r="K13" s="93"/>
      <c r="L13" s="111"/>
      <c r="M13" s="111"/>
      <c r="N13" s="109"/>
      <c r="O13" s="109"/>
      <c r="P13" s="109"/>
      <c r="Q13" s="594">
        <f t="shared" si="0"/>
      </c>
      <c r="R13" s="98"/>
      <c r="S13" s="109"/>
      <c r="T13" s="109"/>
      <c r="U13" s="109"/>
      <c r="V13" s="97"/>
    </row>
    <row r="14" spans="1:22" ht="15">
      <c r="A14" s="111"/>
      <c r="B14" s="93"/>
      <c r="C14" s="93"/>
      <c r="D14" s="130" t="s">
        <v>23</v>
      </c>
      <c r="E14" s="131"/>
      <c r="F14" s="93"/>
      <c r="G14" s="93"/>
      <c r="H14" s="93"/>
      <c r="I14" s="93"/>
      <c r="J14" s="96" t="s">
        <v>64</v>
      </c>
      <c r="K14" s="93"/>
      <c r="L14" s="93"/>
      <c r="M14" s="93"/>
      <c r="N14" s="100"/>
      <c r="O14" s="100"/>
      <c r="P14" s="100"/>
      <c r="Q14" s="596">
        <f t="shared" si="0"/>
      </c>
      <c r="R14" s="98"/>
      <c r="S14" s="100"/>
      <c r="T14" s="100"/>
      <c r="U14" s="100"/>
      <c r="V14" s="97"/>
    </row>
    <row r="15" spans="1:22" ht="15">
      <c r="A15" s="111"/>
      <c r="B15" s="93"/>
      <c r="C15" s="93"/>
      <c r="D15" s="130"/>
      <c r="E15" s="132" t="s">
        <v>19</v>
      </c>
      <c r="F15" s="93"/>
      <c r="G15" s="93"/>
      <c r="H15" s="93"/>
      <c r="I15" s="93"/>
      <c r="J15" s="93"/>
      <c r="K15" s="96" t="s">
        <v>65</v>
      </c>
      <c r="L15" s="93"/>
      <c r="M15" s="93" t="s">
        <v>66</v>
      </c>
      <c r="N15" s="98">
        <f>_xlfn.SUMIFS('[1]Kiemelt'!I:I,'[1]Kiemelt'!$A:$A,$B$13,'[1]Kiemelt'!$G:$G,$M15)</f>
        <v>500000</v>
      </c>
      <c r="O15" s="98">
        <f>_xlfn.SUMIFS('[1]Kiemelt'!J:J,'[1]Kiemelt'!$A:$A,$B$13,'[1]Kiemelt'!$G:$G,$M15)</f>
        <v>7808000</v>
      </c>
      <c r="P15" s="98">
        <f>'[3]Címrendes összevont kiadások'!Q$35</f>
        <v>3910039</v>
      </c>
      <c r="Q15" s="592">
        <f t="shared" si="0"/>
        <v>0.5007734375</v>
      </c>
      <c r="R15" s="98"/>
      <c r="S15" s="98">
        <v>0</v>
      </c>
      <c r="T15" s="98">
        <f>'[3]Címrendes összevont kiadások'!U$35</f>
        <v>3910039</v>
      </c>
      <c r="U15" s="98">
        <f>'[3]Címrendes összevont kiadások'!V$35</f>
        <v>0</v>
      </c>
      <c r="V15" s="97"/>
    </row>
    <row r="16" spans="1:22" ht="15">
      <c r="A16" s="111"/>
      <c r="B16" s="93"/>
      <c r="C16" s="93"/>
      <c r="D16" s="93"/>
      <c r="E16" s="132" t="s">
        <v>23</v>
      </c>
      <c r="F16" s="93"/>
      <c r="G16" s="93"/>
      <c r="H16" s="93"/>
      <c r="I16" s="93"/>
      <c r="J16" s="93"/>
      <c r="K16" s="104" t="s">
        <v>67</v>
      </c>
      <c r="L16" s="93"/>
      <c r="M16" s="93" t="s">
        <v>68</v>
      </c>
      <c r="N16" s="98">
        <f>_xlfn.SUMIFS('[1]Kiemelt'!I:I,'[1]Kiemelt'!$A:$A,$B$13,'[1]Kiemelt'!$G:$G,$M16)</f>
        <v>0</v>
      </c>
      <c r="O16" s="98">
        <f>_xlfn.SUMIFS('[1]Kiemelt'!J:J,'[1]Kiemelt'!$A:$A,$B$13,'[1]Kiemelt'!$G:$G,$M16)</f>
        <v>0</v>
      </c>
      <c r="P16" s="98">
        <f>'[3]Címrendes összevont kiadások'!Q$36</f>
        <v>0</v>
      </c>
      <c r="Q16" s="592">
        <f t="shared" si="0"/>
        <v>0</v>
      </c>
      <c r="R16" s="98"/>
      <c r="S16" s="98">
        <f>_xlfn.SUMIFS('[1]Kiemelt'!L:L,'[1]Kiemelt'!$A:$A,$B$13,'[1]Kiemelt'!$G:$G,$M16)</f>
        <v>0</v>
      </c>
      <c r="T16" s="98">
        <f>'[3]Címrendes összevont kiadások'!U$36</f>
        <v>0</v>
      </c>
      <c r="U16" s="98">
        <f>'[3]Címrendes összevont kiadások'!V$36</f>
        <v>0</v>
      </c>
      <c r="V16" s="97"/>
    </row>
    <row r="17" spans="1:22" ht="15">
      <c r="A17" s="111"/>
      <c r="B17" s="93"/>
      <c r="C17" s="93"/>
      <c r="D17" s="93"/>
      <c r="E17" s="132" t="s">
        <v>26</v>
      </c>
      <c r="F17" s="93"/>
      <c r="G17" s="93"/>
      <c r="H17" s="93"/>
      <c r="I17" s="93"/>
      <c r="J17" s="93"/>
      <c r="K17" s="96" t="s">
        <v>69</v>
      </c>
      <c r="L17" s="93"/>
      <c r="M17" s="93" t="s">
        <v>70</v>
      </c>
      <c r="N17" s="98">
        <f>_xlfn.SUMIFS('[1]Kiemelt'!I:I,'[1]Kiemelt'!$A:$A,$B$13,'[1]Kiemelt'!$G:$G,$M17)</f>
        <v>0</v>
      </c>
      <c r="O17" s="98">
        <f>_xlfn.SUMIFS('[1]Kiemelt'!J:J,'[1]Kiemelt'!$A:$A,$B$13,'[1]Kiemelt'!$G:$G,$M17)</f>
        <v>0</v>
      </c>
      <c r="P17" s="98">
        <f>'[3]Címrendes összevont kiadások'!Q$47</f>
        <v>0</v>
      </c>
      <c r="Q17" s="592">
        <f t="shared" si="0"/>
        <v>0</v>
      </c>
      <c r="R17" s="98"/>
      <c r="S17" s="98">
        <f>_xlfn.SUMIFS('[1]Kiemelt'!L:L,'[1]Kiemelt'!$A:$A,$B$13,'[1]Kiemelt'!$G:$G,$M17)</f>
        <v>0</v>
      </c>
      <c r="T17" s="98">
        <f>'[3]Címrendes összevont kiadások'!U$47</f>
        <v>0</v>
      </c>
      <c r="U17" s="98">
        <f>'[3]Címrendes összevont kiadások'!V$47</f>
        <v>0</v>
      </c>
      <c r="V17" s="97"/>
    </row>
    <row r="18" spans="1:22" ht="15">
      <c r="A18" s="133"/>
      <c r="B18" s="118" t="s">
        <v>23</v>
      </c>
      <c r="C18" s="118"/>
      <c r="D18" s="118"/>
      <c r="E18" s="134"/>
      <c r="F18" s="118"/>
      <c r="G18" s="118"/>
      <c r="H18" s="118" t="s">
        <v>448</v>
      </c>
      <c r="I18" s="118"/>
      <c r="J18" s="118"/>
      <c r="K18" s="118"/>
      <c r="L18" s="133"/>
      <c r="M18" s="133"/>
      <c r="N18" s="108">
        <f>SUM(N15:N17)</f>
        <v>500000</v>
      </c>
      <c r="O18" s="108">
        <f>SUM(O15:O17)</f>
        <v>7808000</v>
      </c>
      <c r="P18" s="108">
        <f>SUM(P15:P17)</f>
        <v>3910039</v>
      </c>
      <c r="Q18" s="593">
        <f t="shared" si="0"/>
        <v>0.5007734375</v>
      </c>
      <c r="R18" s="98"/>
      <c r="S18" s="135">
        <f>SUM(S15:S17)</f>
        <v>0</v>
      </c>
      <c r="T18" s="135">
        <f>SUM(T15:T17)</f>
        <v>3910039</v>
      </c>
      <c r="U18" s="135">
        <f>SUM(U15:U17)</f>
        <v>0</v>
      </c>
      <c r="V18" s="97">
        <f>SUM(S18:U18)-P18</f>
        <v>0</v>
      </c>
    </row>
    <row r="19" spans="1:22" ht="15">
      <c r="A19" s="111"/>
      <c r="B19" s="93">
        <v>3</v>
      </c>
      <c r="C19" s="93"/>
      <c r="D19" s="93"/>
      <c r="E19" s="93"/>
      <c r="F19" s="93"/>
      <c r="G19" s="96"/>
      <c r="H19" s="96" t="s">
        <v>449</v>
      </c>
      <c r="I19" s="94"/>
      <c r="J19" s="93"/>
      <c r="K19" s="93"/>
      <c r="L19" s="111"/>
      <c r="M19" s="111"/>
      <c r="N19" s="109"/>
      <c r="O19" s="109"/>
      <c r="P19" s="109"/>
      <c r="Q19" s="594">
        <f t="shared" si="0"/>
      </c>
      <c r="R19" s="98"/>
      <c r="S19" s="109"/>
      <c r="T19" s="109"/>
      <c r="U19" s="109"/>
      <c r="V19" s="97"/>
    </row>
    <row r="20" spans="1:22" ht="15">
      <c r="A20" s="111"/>
      <c r="B20" s="120"/>
      <c r="C20" s="93"/>
      <c r="D20" s="130" t="s">
        <v>23</v>
      </c>
      <c r="E20" s="131"/>
      <c r="F20" s="93"/>
      <c r="G20" s="93"/>
      <c r="H20" s="93"/>
      <c r="I20" s="93"/>
      <c r="J20" s="96" t="s">
        <v>64</v>
      </c>
      <c r="K20" s="93"/>
      <c r="L20" s="93"/>
      <c r="M20" s="93"/>
      <c r="N20" s="100"/>
      <c r="O20" s="100"/>
      <c r="P20" s="100"/>
      <c r="Q20" s="596">
        <f t="shared" si="0"/>
      </c>
      <c r="R20" s="98"/>
      <c r="S20" s="100"/>
      <c r="T20" s="100"/>
      <c r="U20" s="100"/>
      <c r="V20" s="97"/>
    </row>
    <row r="21" spans="1:22" ht="15">
      <c r="A21" s="111"/>
      <c r="B21" s="120"/>
      <c r="C21" s="93"/>
      <c r="D21" s="130"/>
      <c r="E21" s="132" t="s">
        <v>19</v>
      </c>
      <c r="F21" s="93"/>
      <c r="G21" s="93"/>
      <c r="H21" s="93"/>
      <c r="I21" s="93"/>
      <c r="J21" s="93"/>
      <c r="K21" s="96" t="s">
        <v>65</v>
      </c>
      <c r="L21" s="93"/>
      <c r="M21" s="93" t="s">
        <v>66</v>
      </c>
      <c r="N21" s="98">
        <f>_xlfn.SUMIFS('[1]Kiemelt'!I:I,'[1]Kiemelt'!$A:$A,$B$19,'[1]Kiemelt'!$G:$G,$M21)</f>
        <v>500000</v>
      </c>
      <c r="O21" s="98">
        <f>_xlfn.SUMIFS('[1]Kiemelt'!J:J,'[1]Kiemelt'!$A:$A,$B$19,'[1]Kiemelt'!$G:$G,$M21)</f>
        <v>1230000</v>
      </c>
      <c r="P21" s="98">
        <f>'[4]Címrendes összevont kiadások'!Q$35</f>
        <v>385510</v>
      </c>
      <c r="Q21" s="592">
        <f t="shared" si="0"/>
        <v>0.31342276422764226</v>
      </c>
      <c r="R21" s="98"/>
      <c r="S21" s="98">
        <v>0</v>
      </c>
      <c r="T21" s="98">
        <f>'[4]Címrendes összevont kiadások'!U$35</f>
        <v>385510</v>
      </c>
      <c r="U21" s="98">
        <f>'[4]Címrendes összevont kiadások'!V$35</f>
        <v>0</v>
      </c>
      <c r="V21" s="97"/>
    </row>
    <row r="22" spans="1:22" ht="15">
      <c r="A22" s="111"/>
      <c r="B22" s="120"/>
      <c r="C22" s="93"/>
      <c r="D22" s="93"/>
      <c r="E22" s="132" t="s">
        <v>23</v>
      </c>
      <c r="F22" s="93"/>
      <c r="G22" s="93"/>
      <c r="H22" s="93"/>
      <c r="I22" s="93"/>
      <c r="J22" s="93"/>
      <c r="K22" s="104" t="s">
        <v>67</v>
      </c>
      <c r="L22" s="93"/>
      <c r="M22" s="93" t="s">
        <v>68</v>
      </c>
      <c r="N22" s="98">
        <f>_xlfn.SUMIFS('[1]Kiemelt'!I:I,'[1]Kiemelt'!$A:$A,$B$19,'[1]Kiemelt'!$G:$G,$M22)</f>
        <v>0</v>
      </c>
      <c r="O22" s="98">
        <f>_xlfn.SUMIFS('[1]Kiemelt'!J:J,'[1]Kiemelt'!$A:$A,$B$19,'[1]Kiemelt'!$G:$G,$M22)</f>
        <v>2910000</v>
      </c>
      <c r="P22" s="98">
        <f>'[4]Címrendes összevont kiadások'!Q$36</f>
        <v>250000</v>
      </c>
      <c r="Q22" s="592">
        <f t="shared" si="0"/>
        <v>0.0859106529209622</v>
      </c>
      <c r="R22" s="98"/>
      <c r="S22" s="98">
        <v>0</v>
      </c>
      <c r="T22" s="98">
        <f>'[4]Címrendes összevont kiadások'!U$36</f>
        <v>250000</v>
      </c>
      <c r="U22" s="98">
        <f>'[4]Címrendes összevont kiadások'!V$36</f>
        <v>0</v>
      </c>
      <c r="V22" s="97"/>
    </row>
    <row r="23" spans="1:22" ht="15">
      <c r="A23" s="111"/>
      <c r="B23" s="120"/>
      <c r="C23" s="93"/>
      <c r="D23" s="93"/>
      <c r="E23" s="132" t="s">
        <v>26</v>
      </c>
      <c r="F23" s="93"/>
      <c r="G23" s="93"/>
      <c r="H23" s="93"/>
      <c r="I23" s="93"/>
      <c r="J23" s="93"/>
      <c r="K23" s="96" t="s">
        <v>69</v>
      </c>
      <c r="L23" s="93"/>
      <c r="M23" s="93" t="s">
        <v>70</v>
      </c>
      <c r="N23" s="98">
        <f>_xlfn.SUMIFS('[1]Kiemelt'!I:I,'[1]Kiemelt'!$A:$A,$B$19,'[1]Kiemelt'!$G:$G,$M23)</f>
        <v>0</v>
      </c>
      <c r="O23" s="98">
        <f>_xlfn.SUMIFS('[1]Kiemelt'!J:J,'[1]Kiemelt'!$A:$A,$B$19,'[1]Kiemelt'!$G:$G,$M23)</f>
        <v>0</v>
      </c>
      <c r="P23" s="98">
        <f>'[4]Címrendes összevont kiadások'!Q$47</f>
        <v>0</v>
      </c>
      <c r="Q23" s="592">
        <f t="shared" si="0"/>
        <v>0</v>
      </c>
      <c r="R23" s="98"/>
      <c r="S23" s="98">
        <f>_xlfn.SUMIFS('[1]Kiemelt'!L:L,'[1]Kiemelt'!$A:$A,$B$19,'[1]Kiemelt'!$G:$G,$M23)</f>
        <v>0</v>
      </c>
      <c r="T23" s="98">
        <f>'[4]Címrendes összevont kiadások'!U$47</f>
        <v>0</v>
      </c>
      <c r="U23" s="98">
        <f>'[4]Címrendes összevont kiadások'!V$47</f>
        <v>0</v>
      </c>
      <c r="V23" s="97"/>
    </row>
    <row r="24" spans="1:22" ht="15">
      <c r="A24" s="133"/>
      <c r="B24" s="118" t="s">
        <v>26</v>
      </c>
      <c r="C24" s="118"/>
      <c r="D24" s="118"/>
      <c r="E24" s="134"/>
      <c r="F24" s="118"/>
      <c r="G24" s="118"/>
      <c r="H24" s="118" t="s">
        <v>450</v>
      </c>
      <c r="I24" s="118"/>
      <c r="J24" s="118"/>
      <c r="K24" s="118"/>
      <c r="L24" s="112"/>
      <c r="M24" s="112"/>
      <c r="N24" s="117">
        <f>SUM(N21:N23)</f>
        <v>500000</v>
      </c>
      <c r="O24" s="117">
        <f>SUM(O21:O23)</f>
        <v>4140000</v>
      </c>
      <c r="P24" s="117">
        <f>SUM(P21:P23)</f>
        <v>635510</v>
      </c>
      <c r="Q24" s="595">
        <f t="shared" si="0"/>
        <v>0.1535048309178744</v>
      </c>
      <c r="R24" s="98"/>
      <c r="S24" s="135">
        <f>SUM(S21:S23)</f>
        <v>0</v>
      </c>
      <c r="T24" s="135">
        <f>SUM(T21:T23)</f>
        <v>635510</v>
      </c>
      <c r="U24" s="135">
        <f>SUM(U21:U23)</f>
        <v>0</v>
      </c>
      <c r="V24" s="97">
        <f>SUM(S24:U24)-P24</f>
        <v>0</v>
      </c>
    </row>
    <row r="25" spans="1:22" ht="15" customHeight="1" hidden="1">
      <c r="A25" s="93"/>
      <c r="B25" s="93">
        <v>4</v>
      </c>
      <c r="C25" s="93"/>
      <c r="D25" s="93"/>
      <c r="E25" s="93"/>
      <c r="F25" s="93"/>
      <c r="G25" s="96"/>
      <c r="H25" s="96" t="s">
        <v>451</v>
      </c>
      <c r="I25" s="93"/>
      <c r="J25" s="93"/>
      <c r="K25" s="93"/>
      <c r="L25" s="100"/>
      <c r="M25" s="100"/>
      <c r="N25" s="100"/>
      <c r="O25" s="100"/>
      <c r="P25" s="100"/>
      <c r="Q25" s="596">
        <f t="shared" si="0"/>
      </c>
      <c r="R25" s="98"/>
      <c r="S25" s="100"/>
      <c r="T25" s="100"/>
      <c r="U25" s="100"/>
      <c r="V25" s="97"/>
    </row>
    <row r="26" spans="1:22" ht="15" customHeight="1" hidden="1">
      <c r="A26" s="93"/>
      <c r="B26" s="93"/>
      <c r="C26" s="93"/>
      <c r="D26" s="130" t="s">
        <v>23</v>
      </c>
      <c r="E26" s="131"/>
      <c r="F26" s="93"/>
      <c r="G26" s="93"/>
      <c r="H26" s="93"/>
      <c r="I26" s="93"/>
      <c r="J26" s="96" t="s">
        <v>64</v>
      </c>
      <c r="K26" s="93"/>
      <c r="L26" s="93"/>
      <c r="M26" s="93"/>
      <c r="N26" s="100"/>
      <c r="O26" s="100"/>
      <c r="P26" s="100"/>
      <c r="Q26" s="596">
        <f t="shared" si="0"/>
      </c>
      <c r="R26" s="98"/>
      <c r="S26" s="100"/>
      <c r="T26" s="100"/>
      <c r="U26" s="100"/>
      <c r="V26" s="97"/>
    </row>
    <row r="27" spans="1:22" ht="15" customHeight="1" hidden="1">
      <c r="A27" s="93"/>
      <c r="B27" s="93"/>
      <c r="C27" s="93"/>
      <c r="D27" s="130"/>
      <c r="E27" s="132" t="s">
        <v>19</v>
      </c>
      <c r="F27" s="93"/>
      <c r="G27" s="93"/>
      <c r="H27" s="93"/>
      <c r="I27" s="93"/>
      <c r="J27" s="93"/>
      <c r="K27" s="96" t="s">
        <v>65</v>
      </c>
      <c r="L27" s="93"/>
      <c r="M27" s="93" t="s">
        <v>66</v>
      </c>
      <c r="N27" s="98">
        <f>_xlfn.SUMIFS('[1]Kiemelt'!I:I,'[1]Kiemelt'!$A:$A,$B$25,'[1]Kiemelt'!$G:$G,$M27)</f>
        <v>0</v>
      </c>
      <c r="O27" s="98">
        <f>_xlfn.SUMIFS('[1]Kiemelt'!J:J,'[1]Kiemelt'!$A:$A,$B$25,'[1]Kiemelt'!$G:$G,$M27)</f>
        <v>0</v>
      </c>
      <c r="P27" s="98">
        <f>_xlfn.SUMIFS('[1]Kiemelt'!K:K,'[1]Kiemelt'!$A:$A,$B$25,'[1]Kiemelt'!$G:$G,$M27)</f>
        <v>0</v>
      </c>
      <c r="Q27" s="592">
        <f t="shared" si="0"/>
        <v>0</v>
      </c>
      <c r="R27" s="98"/>
      <c r="S27" s="98">
        <f>_xlfn.SUMIFS('[1]Kiemelt'!L:L,'[1]Kiemelt'!$A:$A,$B$25,'[1]Kiemelt'!$G:$G,$M27)</f>
        <v>0</v>
      </c>
      <c r="T27" s="98">
        <f>_xlfn.SUMIFS('[1]Kiemelt'!M:M,'[1]Kiemelt'!$A:$A,$B$25,'[1]Kiemelt'!$G:$G,$M27)</f>
        <v>0</v>
      </c>
      <c r="U27" s="98">
        <f>_xlfn.SUMIFS('[1]Kiemelt'!N:N,'[1]Kiemelt'!$A:$A,$B$25,'[1]Kiemelt'!$G:$G,$M27)</f>
        <v>0</v>
      </c>
      <c r="V27" s="97"/>
    </row>
    <row r="28" spans="1:22" ht="15" customHeight="1" hidden="1">
      <c r="A28" s="93"/>
      <c r="B28" s="93"/>
      <c r="C28" s="93"/>
      <c r="D28" s="93"/>
      <c r="E28" s="132" t="s">
        <v>23</v>
      </c>
      <c r="F28" s="93"/>
      <c r="G28" s="93"/>
      <c r="H28" s="93"/>
      <c r="I28" s="93"/>
      <c r="J28" s="93"/>
      <c r="K28" s="104" t="s">
        <v>67</v>
      </c>
      <c r="L28" s="93"/>
      <c r="M28" s="93" t="s">
        <v>68</v>
      </c>
      <c r="N28" s="98">
        <f>_xlfn.SUMIFS('[1]Kiemelt'!I:I,'[1]Kiemelt'!$A:$A,$B$25,'[1]Kiemelt'!$G:$G,$M28)</f>
        <v>0</v>
      </c>
      <c r="O28" s="98">
        <f>_xlfn.SUMIFS('[1]Kiemelt'!J:J,'[1]Kiemelt'!$A:$A,$B$25,'[1]Kiemelt'!$G:$G,$M28)</f>
        <v>0</v>
      </c>
      <c r="P28" s="98">
        <f>_xlfn.SUMIFS('[1]Kiemelt'!K:K,'[1]Kiemelt'!$A:$A,$B$25,'[1]Kiemelt'!$G:$G,$M28)</f>
        <v>0</v>
      </c>
      <c r="Q28" s="592">
        <f t="shared" si="0"/>
        <v>0</v>
      </c>
      <c r="R28" s="98"/>
      <c r="S28" s="98">
        <f>_xlfn.SUMIFS('[1]Kiemelt'!L:L,'[1]Kiemelt'!$A:$A,$B$25,'[1]Kiemelt'!$G:$G,$M28)</f>
        <v>0</v>
      </c>
      <c r="T28" s="98">
        <f>_xlfn.SUMIFS('[1]Kiemelt'!M:M,'[1]Kiemelt'!$A:$A,$B$25,'[1]Kiemelt'!$G:$G,$M28)</f>
        <v>0</v>
      </c>
      <c r="U28" s="98">
        <f>_xlfn.SUMIFS('[1]Kiemelt'!N:N,'[1]Kiemelt'!$A:$A,$B$25,'[1]Kiemelt'!$G:$G,$M28)</f>
        <v>0</v>
      </c>
      <c r="V28" s="97"/>
    </row>
    <row r="29" spans="1:22" ht="15" customHeight="1" hidden="1">
      <c r="A29" s="93"/>
      <c r="B29" s="93"/>
      <c r="C29" s="93"/>
      <c r="D29" s="93"/>
      <c r="E29" s="132" t="s">
        <v>26</v>
      </c>
      <c r="F29" s="93"/>
      <c r="G29" s="93"/>
      <c r="H29" s="93"/>
      <c r="I29" s="93"/>
      <c r="J29" s="93"/>
      <c r="K29" s="96" t="s">
        <v>69</v>
      </c>
      <c r="L29" s="93"/>
      <c r="M29" s="93" t="s">
        <v>70</v>
      </c>
      <c r="N29" s="98">
        <f>_xlfn.SUMIFS('[1]Kiemelt'!I:I,'[1]Kiemelt'!$A:$A,$B$25,'[1]Kiemelt'!$G:$G,$M29)</f>
        <v>0</v>
      </c>
      <c r="O29" s="98">
        <f>_xlfn.SUMIFS('[1]Kiemelt'!J:J,'[1]Kiemelt'!$A:$A,$B$25,'[1]Kiemelt'!$G:$G,$M29)</f>
        <v>0</v>
      </c>
      <c r="P29" s="98">
        <f>_xlfn.SUMIFS('[1]Kiemelt'!K:K,'[1]Kiemelt'!$A:$A,$B$25,'[1]Kiemelt'!$G:$G,$M29)</f>
        <v>0</v>
      </c>
      <c r="Q29" s="592">
        <f t="shared" si="0"/>
        <v>0</v>
      </c>
      <c r="R29" s="98"/>
      <c r="S29" s="98">
        <f>_xlfn.SUMIFS('[1]Kiemelt'!L:L,'[1]Kiemelt'!$A:$A,$B$25,'[1]Kiemelt'!$G:$G,$M29)</f>
        <v>0</v>
      </c>
      <c r="T29" s="98">
        <f>_xlfn.SUMIFS('[1]Kiemelt'!M:M,'[1]Kiemelt'!$A:$A,$B$25,'[1]Kiemelt'!$G:$G,$M29)</f>
        <v>0</v>
      </c>
      <c r="U29" s="98">
        <f>_xlfn.SUMIFS('[1]Kiemelt'!N:N,'[1]Kiemelt'!$A:$A,$B$25,'[1]Kiemelt'!$G:$G,$M29)</f>
        <v>0</v>
      </c>
      <c r="V29" s="97"/>
    </row>
    <row r="30" spans="1:22" ht="15" customHeight="1" hidden="1">
      <c r="A30" s="118"/>
      <c r="B30" s="118" t="s">
        <v>30</v>
      </c>
      <c r="C30" s="118"/>
      <c r="D30" s="118"/>
      <c r="E30" s="118"/>
      <c r="F30" s="118"/>
      <c r="G30" s="118"/>
      <c r="H30" s="118" t="s">
        <v>452</v>
      </c>
      <c r="I30" s="118"/>
      <c r="J30" s="118"/>
      <c r="K30" s="118"/>
      <c r="L30" s="113"/>
      <c r="M30" s="113"/>
      <c r="N30" s="117">
        <f>SUM(N27:N29)</f>
        <v>0</v>
      </c>
      <c r="O30" s="117">
        <f>SUM(O27:O29)</f>
        <v>0</v>
      </c>
      <c r="P30" s="117">
        <f>SUM(P27:P29)</f>
        <v>0</v>
      </c>
      <c r="Q30" s="595">
        <f t="shared" si="0"/>
        <v>0</v>
      </c>
      <c r="R30" s="98"/>
      <c r="S30" s="135">
        <f>SUM(S27:S29)</f>
        <v>0</v>
      </c>
      <c r="T30" s="135">
        <f>SUM(T27:T29)</f>
        <v>0</v>
      </c>
      <c r="U30" s="135">
        <f>SUM(U27:U29)</f>
        <v>0</v>
      </c>
      <c r="V30" s="97">
        <f>SUM(S30:U30)-P30</f>
        <v>0</v>
      </c>
    </row>
    <row r="31" spans="1:22" ht="15">
      <c r="A31" s="93"/>
      <c r="B31" s="93">
        <v>4</v>
      </c>
      <c r="C31" s="93"/>
      <c r="D31" s="93"/>
      <c r="E31" s="93"/>
      <c r="F31" s="93"/>
      <c r="G31" s="93"/>
      <c r="H31" s="96" t="s">
        <v>453</v>
      </c>
      <c r="I31" s="93"/>
      <c r="J31" s="93"/>
      <c r="K31" s="93"/>
      <c r="L31" s="100"/>
      <c r="M31" s="100"/>
      <c r="N31" s="100"/>
      <c r="O31" s="100"/>
      <c r="P31" s="100"/>
      <c r="Q31" s="596">
        <f t="shared" si="0"/>
      </c>
      <c r="R31" s="98"/>
      <c r="S31" s="100"/>
      <c r="T31" s="100"/>
      <c r="U31" s="100"/>
      <c r="V31" s="97"/>
    </row>
    <row r="32" spans="1:22" ht="15">
      <c r="A32" s="93"/>
      <c r="B32" s="93"/>
      <c r="C32" s="93"/>
      <c r="D32" s="130" t="s">
        <v>23</v>
      </c>
      <c r="E32" s="131"/>
      <c r="F32" s="93"/>
      <c r="G32" s="93"/>
      <c r="H32" s="93"/>
      <c r="I32" s="93"/>
      <c r="J32" s="96" t="s">
        <v>64</v>
      </c>
      <c r="K32" s="93"/>
      <c r="L32" s="93"/>
      <c r="M32" s="93"/>
      <c r="N32" s="100"/>
      <c r="O32" s="100"/>
      <c r="P32" s="100"/>
      <c r="Q32" s="596">
        <f t="shared" si="0"/>
      </c>
      <c r="R32" s="98"/>
      <c r="S32" s="100"/>
      <c r="T32" s="100"/>
      <c r="U32" s="100"/>
      <c r="V32" s="97"/>
    </row>
    <row r="33" spans="1:22" ht="15">
      <c r="A33" s="93"/>
      <c r="B33" s="93"/>
      <c r="C33" s="93"/>
      <c r="D33" s="130"/>
      <c r="E33" s="132" t="s">
        <v>19</v>
      </c>
      <c r="F33" s="93"/>
      <c r="G33" s="93"/>
      <c r="H33" s="93"/>
      <c r="I33" s="93"/>
      <c r="J33" s="93"/>
      <c r="K33" s="96" t="s">
        <v>65</v>
      </c>
      <c r="L33" s="93"/>
      <c r="M33" s="93" t="s">
        <v>66</v>
      </c>
      <c r="N33" s="98">
        <f>_xlfn.SUMIFS('[1]Kiemelt'!I:I,'[1]Kiemelt'!$A:$A,$B$31+1,'[1]Kiemelt'!$G:$G,$M33)</f>
        <v>1780000</v>
      </c>
      <c r="O33" s="98">
        <f>_xlfn.SUMIFS('[1]Kiemelt'!J:J,'[1]Kiemelt'!$A:$A,$B$31+1,'[1]Kiemelt'!$G:$G,$M33)</f>
        <v>20366390</v>
      </c>
      <c r="P33" s="98">
        <f>'[5]Címrendes összevont kiadások'!Q$35</f>
        <v>18187211</v>
      </c>
      <c r="Q33" s="592">
        <f t="shared" si="0"/>
        <v>0.8930012142554473</v>
      </c>
      <c r="R33" s="98"/>
      <c r="S33" s="98">
        <v>0</v>
      </c>
      <c r="T33" s="98">
        <f>'[5]Címrendes összevont kiadások'!U$35</f>
        <v>5426909</v>
      </c>
      <c r="U33" s="98">
        <f>'[5]Címrendes összevont kiadások'!V$35</f>
        <v>12760302</v>
      </c>
      <c r="V33" s="97"/>
    </row>
    <row r="34" spans="1:22" ht="15">
      <c r="A34" s="93"/>
      <c r="B34" s="93"/>
      <c r="C34" s="93"/>
      <c r="D34" s="93"/>
      <c r="E34" s="132" t="s">
        <v>23</v>
      </c>
      <c r="F34" s="93"/>
      <c r="G34" s="93"/>
      <c r="H34" s="93"/>
      <c r="I34" s="93"/>
      <c r="J34" s="93"/>
      <c r="K34" s="104" t="s">
        <v>67</v>
      </c>
      <c r="L34" s="93"/>
      <c r="M34" s="93" t="s">
        <v>68</v>
      </c>
      <c r="N34" s="98">
        <f>_xlfn.SUMIFS('[1]Kiemelt'!I:I,'[1]Kiemelt'!$A:$A,$B$31+1,'[1]Kiemelt'!$G:$G,$M34)</f>
        <v>778629</v>
      </c>
      <c r="O34" s="98">
        <f>_xlfn.SUMIFS('[1]Kiemelt'!J:J,'[1]Kiemelt'!$A:$A,$B$31+1,'[1]Kiemelt'!$G:$G,$M34)</f>
        <v>613094</v>
      </c>
      <c r="P34" s="98">
        <f>'[5]Címrendes összevont kiadások'!Q$36</f>
        <v>613094</v>
      </c>
      <c r="Q34" s="592">
        <f t="shared" si="0"/>
        <v>1</v>
      </c>
      <c r="R34" s="98"/>
      <c r="S34" s="98">
        <f>_xlfn.SUMIFS('[1]Kiemelt'!L:L,'[1]Kiemelt'!$A:$A,$B$31+1,'[1]Kiemelt'!$G:$G,$M34)</f>
        <v>0</v>
      </c>
      <c r="T34" s="98">
        <f>'[5]Címrendes összevont kiadások'!U$36</f>
        <v>0</v>
      </c>
      <c r="U34" s="98">
        <f>'[5]Címrendes összevont kiadások'!V$36</f>
        <v>613094</v>
      </c>
      <c r="V34" s="97"/>
    </row>
    <row r="35" spans="1:22" ht="15">
      <c r="A35" s="93"/>
      <c r="B35" s="93"/>
      <c r="C35" s="93"/>
      <c r="D35" s="93"/>
      <c r="E35" s="132" t="s">
        <v>26</v>
      </c>
      <c r="F35" s="93"/>
      <c r="G35" s="93"/>
      <c r="H35" s="93"/>
      <c r="I35" s="93"/>
      <c r="J35" s="93"/>
      <c r="K35" s="96" t="s">
        <v>69</v>
      </c>
      <c r="L35" s="93"/>
      <c r="M35" s="93" t="s">
        <v>70</v>
      </c>
      <c r="N35" s="98">
        <f>_xlfn.SUMIFS('[1]Kiemelt'!I:I,'[1]Kiemelt'!$A:$A,$B$31+1,'[1]Kiemelt'!$G:$G,$M35)</f>
        <v>0</v>
      </c>
      <c r="O35" s="98">
        <f>_xlfn.SUMIFS('[1]Kiemelt'!J:J,'[1]Kiemelt'!$A:$A,$B$31+1,'[1]Kiemelt'!$G:$G,$M35)</f>
        <v>0</v>
      </c>
      <c r="P35" s="98">
        <f>'[5]Címrendes összevont kiadások'!Q$47</f>
        <v>0</v>
      </c>
      <c r="Q35" s="592">
        <f t="shared" si="0"/>
        <v>0</v>
      </c>
      <c r="R35" s="98"/>
      <c r="S35" s="98">
        <f>_xlfn.SUMIFS('[1]Kiemelt'!L:L,'[1]Kiemelt'!$A:$A,$B$31+1,'[1]Kiemelt'!$G:$G,$M35)</f>
        <v>0</v>
      </c>
      <c r="T35" s="98">
        <f>'[5]Címrendes összevont kiadások'!U$47</f>
        <v>0</v>
      </c>
      <c r="U35" s="98">
        <f>'[5]Címrendes összevont kiadások'!V$47</f>
        <v>0</v>
      </c>
      <c r="V35" s="97"/>
    </row>
    <row r="36" spans="1:22" ht="15">
      <c r="A36" s="118"/>
      <c r="B36" s="118" t="s">
        <v>30</v>
      </c>
      <c r="C36" s="118"/>
      <c r="D36" s="118"/>
      <c r="E36" s="118"/>
      <c r="F36" s="118"/>
      <c r="G36" s="118"/>
      <c r="H36" s="118" t="s">
        <v>454</v>
      </c>
      <c r="I36" s="118"/>
      <c r="J36" s="118"/>
      <c r="K36" s="118"/>
      <c r="L36" s="113"/>
      <c r="M36" s="113"/>
      <c r="N36" s="117">
        <f>SUM(N33:N35)</f>
        <v>2558629</v>
      </c>
      <c r="O36" s="117">
        <f>SUM(O33:O35)</f>
        <v>20979484</v>
      </c>
      <c r="P36" s="117">
        <f>SUM(P33:P35)</f>
        <v>18800305</v>
      </c>
      <c r="Q36" s="595">
        <f t="shared" si="0"/>
        <v>0.8961280935222239</v>
      </c>
      <c r="R36" s="98"/>
      <c r="S36" s="135">
        <f>SUM(S33:S35)</f>
        <v>0</v>
      </c>
      <c r="T36" s="135">
        <f>SUM(T33:T35)</f>
        <v>5426909</v>
      </c>
      <c r="U36" s="135">
        <f>SUM(U33:U35)</f>
        <v>13373396</v>
      </c>
      <c r="V36" s="97">
        <f>SUM(S36:U36)-P36</f>
        <v>0</v>
      </c>
    </row>
    <row r="37" spans="1:22" ht="15">
      <c r="A37" s="120"/>
      <c r="B37" s="93">
        <v>5</v>
      </c>
      <c r="C37" s="120"/>
      <c r="D37" s="120"/>
      <c r="E37" s="120"/>
      <c r="F37" s="120"/>
      <c r="G37" s="95"/>
      <c r="H37" s="95" t="s">
        <v>968</v>
      </c>
      <c r="I37" s="120"/>
      <c r="J37" s="120"/>
      <c r="K37" s="120"/>
      <c r="L37" s="115"/>
      <c r="M37" s="115"/>
      <c r="N37" s="115"/>
      <c r="O37" s="115"/>
      <c r="P37" s="115"/>
      <c r="Q37" s="597">
        <f t="shared" si="0"/>
      </c>
      <c r="R37" s="98"/>
      <c r="S37" s="115"/>
      <c r="T37" s="115"/>
      <c r="U37" s="115"/>
      <c r="V37" s="97"/>
    </row>
    <row r="38" spans="1:22" ht="15">
      <c r="A38" s="120"/>
      <c r="B38" s="120"/>
      <c r="C38" s="120"/>
      <c r="D38" s="130" t="s">
        <v>23</v>
      </c>
      <c r="E38" s="131"/>
      <c r="F38" s="93"/>
      <c r="G38" s="93"/>
      <c r="H38" s="93"/>
      <c r="I38" s="93"/>
      <c r="J38" s="96" t="s">
        <v>64</v>
      </c>
      <c r="K38" s="93"/>
      <c r="L38" s="93"/>
      <c r="M38" s="93"/>
      <c r="N38" s="100"/>
      <c r="O38" s="100"/>
      <c r="P38" s="100"/>
      <c r="Q38" s="596">
        <f t="shared" si="0"/>
      </c>
      <c r="R38" s="98"/>
      <c r="S38" s="100"/>
      <c r="T38" s="100"/>
      <c r="U38" s="100"/>
      <c r="V38" s="97"/>
    </row>
    <row r="39" spans="1:22" ht="15">
      <c r="A39" s="120"/>
      <c r="B39" s="93"/>
      <c r="C39" s="93"/>
      <c r="D39" s="130"/>
      <c r="E39" s="132" t="s">
        <v>19</v>
      </c>
      <c r="F39" s="93"/>
      <c r="G39" s="93"/>
      <c r="H39" s="93"/>
      <c r="I39" s="93"/>
      <c r="J39" s="93"/>
      <c r="K39" s="96" t="s">
        <v>65</v>
      </c>
      <c r="L39" s="93"/>
      <c r="M39" s="93" t="s">
        <v>66</v>
      </c>
      <c r="N39" s="98">
        <f>_xlfn.SUMIFS('[1]Kiemelt'!I:I,'[1]Kiemelt'!$A:$A,$B$37+1,'[1]Kiemelt'!$G:$G,$M39)</f>
        <v>2690943</v>
      </c>
      <c r="O39" s="98">
        <f>_xlfn.SUMIFS('[1]Kiemelt'!J:J,'[1]Kiemelt'!$A:$A,$B$37+1,'[1]Kiemelt'!$G:$G,$M39)</f>
        <v>6065560</v>
      </c>
      <c r="P39" s="98">
        <f>'[6]Címrendes összevont kiadások'!Q$35</f>
        <v>4475643</v>
      </c>
      <c r="Q39" s="592">
        <f t="shared" si="0"/>
        <v>0.7378779535607595</v>
      </c>
      <c r="R39" s="98"/>
      <c r="S39" s="98">
        <v>0</v>
      </c>
      <c r="T39" s="98">
        <f>'[6]Címrendes összevont kiadások'!U$35</f>
        <v>4475643</v>
      </c>
      <c r="U39" s="98">
        <f>'[6]Címrendes összevont kiadások'!V$35</f>
        <v>0</v>
      </c>
      <c r="V39" s="97"/>
    </row>
    <row r="40" spans="1:22" ht="15">
      <c r="A40" s="120"/>
      <c r="B40" s="93"/>
      <c r="C40" s="93"/>
      <c r="D40" s="93"/>
      <c r="E40" s="132" t="s">
        <v>23</v>
      </c>
      <c r="F40" s="93"/>
      <c r="G40" s="93"/>
      <c r="H40" s="93"/>
      <c r="I40" s="93"/>
      <c r="J40" s="93"/>
      <c r="K40" s="104" t="s">
        <v>67</v>
      </c>
      <c r="L40" s="93"/>
      <c r="M40" s="93" t="s">
        <v>68</v>
      </c>
      <c r="N40" s="98">
        <f>_xlfn.SUMIFS('[1]Kiemelt'!I:I,'[1]Kiemelt'!$A:$A,$B$37+1,'[1]Kiemelt'!$G:$G,$M40)</f>
        <v>1500000</v>
      </c>
      <c r="O40" s="98">
        <f>_xlfn.SUMIFS('[1]Kiemelt'!J:J,'[1]Kiemelt'!$A:$A,$B$37+1,'[1]Kiemelt'!$G:$G,$M40)</f>
        <v>2334000</v>
      </c>
      <c r="P40" s="98">
        <f>'[6]Címrendes összevont kiadások'!Q$36</f>
        <v>0</v>
      </c>
      <c r="Q40" s="592">
        <f t="shared" si="0"/>
        <v>0</v>
      </c>
      <c r="R40" s="98"/>
      <c r="S40" s="98">
        <v>0</v>
      </c>
      <c r="T40" s="98">
        <f>'[6]Címrendes összevont kiadások'!U$36</f>
        <v>0</v>
      </c>
      <c r="U40" s="98">
        <f>'[6]Címrendes összevont kiadások'!V$36</f>
        <v>0</v>
      </c>
      <c r="V40" s="97"/>
    </row>
    <row r="41" spans="1:22" ht="15">
      <c r="A41" s="120"/>
      <c r="B41" s="93"/>
      <c r="C41" s="93"/>
      <c r="D41" s="93"/>
      <c r="E41" s="132" t="s">
        <v>26</v>
      </c>
      <c r="F41" s="93"/>
      <c r="G41" s="93"/>
      <c r="H41" s="93"/>
      <c r="I41" s="93"/>
      <c r="J41" s="93"/>
      <c r="K41" s="96" t="s">
        <v>69</v>
      </c>
      <c r="L41" s="93"/>
      <c r="M41" s="93" t="s">
        <v>70</v>
      </c>
      <c r="N41" s="98">
        <f>_xlfn.SUMIFS('[1]Kiemelt'!I:I,'[1]Kiemelt'!$A:$A,$B$37+1,'[1]Kiemelt'!$G:$G,$M41)</f>
        <v>0</v>
      </c>
      <c r="O41" s="98">
        <f>_xlfn.SUMIFS('[1]Kiemelt'!J:J,'[1]Kiemelt'!$A:$A,$B$37+1,'[1]Kiemelt'!$G:$G,$M41)</f>
        <v>0</v>
      </c>
      <c r="P41" s="98">
        <f>'[6]Címrendes összevont kiadások'!Q$47</f>
        <v>0</v>
      </c>
      <c r="Q41" s="592">
        <f t="shared" si="0"/>
        <v>0</v>
      </c>
      <c r="R41" s="98"/>
      <c r="S41" s="98">
        <f>_xlfn.SUMIFS('[1]Kiemelt'!L:L,'[1]Kiemelt'!$A:$A,$B$37+1,'[1]Kiemelt'!$G:$G,$M41)</f>
        <v>0</v>
      </c>
      <c r="T41" s="98">
        <f>'[6]Címrendes összevont kiadások'!U$47</f>
        <v>0</v>
      </c>
      <c r="U41" s="98">
        <f>'[6]Címrendes összevont kiadások'!V$47</f>
        <v>0</v>
      </c>
      <c r="V41" s="97"/>
    </row>
    <row r="42" spans="1:22" ht="15">
      <c r="A42" s="121"/>
      <c r="B42" s="121" t="s">
        <v>33</v>
      </c>
      <c r="C42" s="122"/>
      <c r="D42" s="121"/>
      <c r="E42" s="123"/>
      <c r="F42" s="122"/>
      <c r="G42" s="124"/>
      <c r="H42" s="544" t="s">
        <v>970</v>
      </c>
      <c r="I42" s="122"/>
      <c r="J42" s="121"/>
      <c r="K42" s="122"/>
      <c r="L42" s="106"/>
      <c r="M42" s="106"/>
      <c r="N42" s="117">
        <f>SUM(N39:N41)</f>
        <v>4190943</v>
      </c>
      <c r="O42" s="117">
        <f>SUM(O39:O41)</f>
        <v>8399560</v>
      </c>
      <c r="P42" s="117">
        <f>SUM(P39:P41)</f>
        <v>4475643</v>
      </c>
      <c r="Q42" s="595">
        <f t="shared" si="0"/>
        <v>0.5328425536575725</v>
      </c>
      <c r="R42" s="98"/>
      <c r="S42" s="135">
        <f>SUM(S39:S41)</f>
        <v>0</v>
      </c>
      <c r="T42" s="135">
        <f>SUM(T39:T41)</f>
        <v>4475643</v>
      </c>
      <c r="U42" s="135">
        <f>SUM(U39:U41)</f>
        <v>0</v>
      </c>
      <c r="V42" s="97">
        <f>SUM(S42:U42)-P42</f>
        <v>0</v>
      </c>
    </row>
    <row r="43" spans="14:22" ht="15">
      <c r="N43" s="99"/>
      <c r="O43" s="99"/>
      <c r="P43" s="98"/>
      <c r="Q43" s="592">
        <f t="shared" si="0"/>
      </c>
      <c r="R43" s="98"/>
      <c r="S43" s="98"/>
      <c r="T43" s="98"/>
      <c r="U43" s="98"/>
      <c r="V43" s="97"/>
    </row>
    <row r="44" spans="14:22" ht="15">
      <c r="N44" s="99"/>
      <c r="O44" s="99"/>
      <c r="P44" s="98"/>
      <c r="Q44" s="592">
        <f t="shared" si="0"/>
      </c>
      <c r="R44" s="98"/>
      <c r="S44" s="98"/>
      <c r="T44" s="98"/>
      <c r="U44" s="98"/>
      <c r="V44" s="97"/>
    </row>
    <row r="45" spans="1:22" ht="15">
      <c r="A45" s="484" t="s">
        <v>19</v>
      </c>
      <c r="B45" s="484"/>
      <c r="C45" s="484"/>
      <c r="D45" s="484"/>
      <c r="E45" s="484"/>
      <c r="F45" s="484"/>
      <c r="G45" s="484" t="s">
        <v>464</v>
      </c>
      <c r="H45" s="484"/>
      <c r="I45" s="484"/>
      <c r="J45" s="484"/>
      <c r="K45" s="133"/>
      <c r="L45" s="112"/>
      <c r="M45" s="112"/>
      <c r="N45" s="112"/>
      <c r="O45" s="112"/>
      <c r="P45" s="135"/>
      <c r="Q45" s="600">
        <f t="shared" si="0"/>
      </c>
      <c r="R45" s="136"/>
      <c r="S45" s="135"/>
      <c r="T45" s="135"/>
      <c r="U45" s="135"/>
      <c r="V45" s="97"/>
    </row>
    <row r="46" spans="1:22" ht="15">
      <c r="A46" s="485"/>
      <c r="B46" s="485"/>
      <c r="C46" s="485"/>
      <c r="D46" s="486" t="s">
        <v>23</v>
      </c>
      <c r="E46" s="487"/>
      <c r="F46" s="485"/>
      <c r="G46" s="485"/>
      <c r="H46" s="485"/>
      <c r="I46" s="485"/>
      <c r="J46" s="480" t="s">
        <v>892</v>
      </c>
      <c r="K46" s="111"/>
      <c r="L46" s="111"/>
      <c r="M46" s="111"/>
      <c r="N46" s="109"/>
      <c r="O46" s="109"/>
      <c r="P46" s="136"/>
      <c r="Q46" s="601">
        <f t="shared" si="0"/>
      </c>
      <c r="R46" s="136"/>
      <c r="S46" s="136"/>
      <c r="T46" s="136"/>
      <c r="U46" s="136"/>
      <c r="V46" s="97"/>
    </row>
    <row r="47" spans="1:22" ht="15">
      <c r="A47" s="120"/>
      <c r="B47" s="111"/>
      <c r="C47" s="111"/>
      <c r="D47" s="137"/>
      <c r="E47" s="132" t="s">
        <v>19</v>
      </c>
      <c r="F47" s="111"/>
      <c r="G47" s="111"/>
      <c r="H47" s="111"/>
      <c r="I47" s="111"/>
      <c r="J47" s="111"/>
      <c r="K47" s="138" t="s">
        <v>65</v>
      </c>
      <c r="L47" s="111"/>
      <c r="M47" s="111" t="s">
        <v>66</v>
      </c>
      <c r="N47" s="136">
        <f aca="true" t="shared" si="1" ref="N47:P48">SUM(N39,N33,N27,N21,N15,N9)</f>
        <v>791718689</v>
      </c>
      <c r="O47" s="136">
        <f t="shared" si="1"/>
        <v>907181493</v>
      </c>
      <c r="P47" s="136">
        <f t="shared" si="1"/>
        <v>336730737</v>
      </c>
      <c r="Q47" s="601">
        <f t="shared" si="0"/>
        <v>0.37118342867252474</v>
      </c>
      <c r="R47" s="136"/>
      <c r="S47" s="136">
        <f aca="true" t="shared" si="2" ref="S47:U48">SUM(S39,S33,S27,S21,S15,S9)</f>
        <v>0</v>
      </c>
      <c r="T47" s="136">
        <f t="shared" si="2"/>
        <v>82610814</v>
      </c>
      <c r="U47" s="136">
        <f t="shared" si="2"/>
        <v>254119923</v>
      </c>
      <c r="V47" s="97"/>
    </row>
    <row r="48" spans="1:22" ht="15">
      <c r="A48" s="120"/>
      <c r="B48" s="111"/>
      <c r="C48" s="111"/>
      <c r="D48" s="111"/>
      <c r="E48" s="132" t="s">
        <v>23</v>
      </c>
      <c r="F48" s="111"/>
      <c r="G48" s="111"/>
      <c r="H48" s="111"/>
      <c r="I48" s="111"/>
      <c r="J48" s="111"/>
      <c r="K48" s="139" t="s">
        <v>67</v>
      </c>
      <c r="L48" s="111"/>
      <c r="M48" s="111" t="s">
        <v>68</v>
      </c>
      <c r="N48" s="136">
        <f t="shared" si="1"/>
        <v>220351612</v>
      </c>
      <c r="O48" s="136">
        <f t="shared" si="1"/>
        <v>254028172</v>
      </c>
      <c r="P48" s="136">
        <f t="shared" si="1"/>
        <v>177909967</v>
      </c>
      <c r="Q48" s="601">
        <f t="shared" si="0"/>
        <v>0.7003552621714728</v>
      </c>
      <c r="R48" s="136"/>
      <c r="S48" s="136">
        <f t="shared" si="2"/>
        <v>0</v>
      </c>
      <c r="T48" s="136">
        <f t="shared" si="2"/>
        <v>130295008</v>
      </c>
      <c r="U48" s="136">
        <f t="shared" si="2"/>
        <v>47614959</v>
      </c>
      <c r="V48" s="97"/>
    </row>
    <row r="49" spans="1:22" ht="15">
      <c r="A49" s="140"/>
      <c r="B49" s="141"/>
      <c r="C49" s="141"/>
      <c r="D49" s="141"/>
      <c r="E49" s="132" t="s">
        <v>26</v>
      </c>
      <c r="F49" s="141"/>
      <c r="G49" s="141"/>
      <c r="H49" s="141"/>
      <c r="I49" s="141"/>
      <c r="J49" s="141"/>
      <c r="K49" s="142" t="s">
        <v>69</v>
      </c>
      <c r="L49" s="141"/>
      <c r="M49" s="141" t="s">
        <v>70</v>
      </c>
      <c r="N49" s="143">
        <f>SUM(N41,N35,N23,N17,N11,N29)</f>
        <v>0</v>
      </c>
      <c r="O49" s="143">
        <f>SUM(O41,O35,O23,O17,O11,O29)</f>
        <v>1300000</v>
      </c>
      <c r="P49" s="143">
        <f>SUM(P41,P35,P23,P17,P11,P29)</f>
        <v>1300000</v>
      </c>
      <c r="Q49" s="602">
        <f t="shared" si="0"/>
        <v>1</v>
      </c>
      <c r="R49" s="136"/>
      <c r="S49" s="143">
        <f>SUM(S41,S35,S23,S17,S11,S29)</f>
        <v>0</v>
      </c>
      <c r="T49" s="143">
        <f>SUM(T41,T35,T23,T17,T11,T29)</f>
        <v>0</v>
      </c>
      <c r="U49" s="143">
        <f>SUM(U41,U35,U23,U17,U11,U29)</f>
        <v>1300000</v>
      </c>
      <c r="V49" s="97"/>
    </row>
    <row r="50" spans="1:24" ht="15">
      <c r="A50" s="144" t="s">
        <v>19</v>
      </c>
      <c r="B50" s="144"/>
      <c r="C50" s="145"/>
      <c r="D50" s="144"/>
      <c r="E50" s="146"/>
      <c r="F50" s="145"/>
      <c r="G50" s="147" t="s">
        <v>469</v>
      </c>
      <c r="H50" s="145"/>
      <c r="I50" s="145"/>
      <c r="J50" s="144"/>
      <c r="K50" s="145"/>
      <c r="L50" s="148"/>
      <c r="M50" s="148"/>
      <c r="N50" s="143">
        <f>SUM(N47:N49)</f>
        <v>1012070301</v>
      </c>
      <c r="O50" s="143">
        <f>SUM(O47:O49)</f>
        <v>1162509665</v>
      </c>
      <c r="P50" s="143">
        <f>SUM(P47:P49)</f>
        <v>515940704</v>
      </c>
      <c r="Q50" s="602">
        <f t="shared" si="0"/>
        <v>0.4438162705511786</v>
      </c>
      <c r="R50" s="136"/>
      <c r="S50" s="143">
        <f>SUM(S47:S49)</f>
        <v>0</v>
      </c>
      <c r="T50" s="143">
        <f>SUM(T47:T49)</f>
        <v>212905822</v>
      </c>
      <c r="U50" s="143">
        <f>SUM(U47:U49)</f>
        <v>303034882</v>
      </c>
      <c r="V50" s="97">
        <f>SUM(S50:U50)-P50</f>
        <v>0</v>
      </c>
      <c r="W50" s="97">
        <f>P50-'Címrendes összevont kiadások'!Q48</f>
        <v>0</v>
      </c>
      <c r="X50" s="97"/>
    </row>
    <row r="51" spans="16:21" ht="15">
      <c r="P51" s="99"/>
      <c r="Q51" s="592"/>
      <c r="R51" s="99"/>
      <c r="S51" s="99"/>
      <c r="T51" s="99"/>
      <c r="U51" s="99"/>
    </row>
    <row r="52" spans="11:21" ht="15">
      <c r="K52" s="150" t="s">
        <v>470</v>
      </c>
      <c r="N52" s="128"/>
      <c r="O52" s="128"/>
      <c r="P52" s="99"/>
      <c r="Q52" s="592"/>
      <c r="R52" s="99"/>
      <c r="S52" s="99"/>
      <c r="T52" s="99"/>
      <c r="U52" s="99"/>
    </row>
    <row r="55" spans="14:21" ht="15">
      <c r="N55" s="97">
        <v>412752</v>
      </c>
      <c r="O55" s="97"/>
      <c r="P55" s="97"/>
      <c r="R55" s="97"/>
      <c r="S55" s="97"/>
      <c r="T55" s="97"/>
      <c r="U55" s="97"/>
    </row>
    <row r="56" ht="15">
      <c r="N56" s="97"/>
    </row>
    <row r="57" ht="15">
      <c r="N57" s="97"/>
    </row>
    <row r="58" ht="15">
      <c r="N58" s="97"/>
    </row>
    <row r="59" ht="15">
      <c r="N59" s="97"/>
    </row>
    <row r="60" ht="15">
      <c r="N60" s="97"/>
    </row>
  </sheetData>
  <sheetProtection/>
  <mergeCells count="18">
    <mergeCell ref="S5:U5"/>
    <mergeCell ref="J5:J6"/>
    <mergeCell ref="K5:K6"/>
    <mergeCell ref="L5:L6"/>
    <mergeCell ref="M5:M6"/>
    <mergeCell ref="N5:N6"/>
    <mergeCell ref="O5:O6"/>
    <mergeCell ref="P5:P6"/>
    <mergeCell ref="Q5:Q6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0"/>
  <sheetViews>
    <sheetView view="pageBreakPreview" zoomScale="90" zoomScaleSheetLayoutView="90" zoomScalePageLayoutView="0" workbookViewId="0" topLeftCell="A16">
      <selection activeCell="P30" sqref="P30"/>
    </sheetView>
  </sheetViews>
  <sheetFormatPr defaultColWidth="8.8515625" defaultRowHeight="15"/>
  <cols>
    <col min="1" max="1" width="1.57421875" style="67" customWidth="1"/>
    <col min="2" max="2" width="2.00390625" style="67" customWidth="1"/>
    <col min="3" max="4" width="2.421875" style="67" customWidth="1"/>
    <col min="5" max="5" width="2.00390625" style="67" customWidth="1"/>
    <col min="6" max="6" width="1.57421875" style="67" customWidth="1"/>
    <col min="7" max="7" width="1.8515625" style="67" customWidth="1"/>
    <col min="8" max="8" width="2.57421875" style="67" customWidth="1"/>
    <col min="9" max="11" width="2.421875" style="67" customWidth="1"/>
    <col min="12" max="12" width="31.00390625" style="67" bestFit="1" customWidth="1"/>
    <col min="13" max="13" width="3.421875" style="67" customWidth="1"/>
    <col min="14" max="14" width="12.140625" style="67" customWidth="1"/>
    <col min="15" max="15" width="12.28125" style="67" customWidth="1"/>
    <col min="16" max="16" width="12.140625" style="67" customWidth="1"/>
    <col min="17" max="17" width="8.7109375" style="578" customWidth="1"/>
    <col min="18" max="18" width="3.140625" style="67" customWidth="1"/>
    <col min="19" max="19" width="5.8515625" style="67" customWidth="1"/>
    <col min="20" max="20" width="12.28125" style="67" customWidth="1"/>
    <col min="21" max="21" width="12.57421875" style="67" customWidth="1"/>
    <col min="22" max="22" width="13.57421875" style="67" customWidth="1"/>
    <col min="23" max="16384" width="8.8515625" style="67" customWidth="1"/>
  </cols>
  <sheetData>
    <row r="1" spans="5:20" ht="14.25" customHeight="1">
      <c r="E1" s="650" t="s">
        <v>894</v>
      </c>
      <c r="F1" s="650"/>
      <c r="G1" s="650"/>
      <c r="H1" s="650"/>
      <c r="I1" s="650"/>
      <c r="J1" s="650"/>
      <c r="K1" s="650"/>
      <c r="L1" s="650"/>
      <c r="M1" s="529"/>
      <c r="N1" s="529"/>
      <c r="O1" s="529"/>
      <c r="P1" s="529"/>
      <c r="Q1" s="603"/>
      <c r="R1" s="529"/>
      <c r="S1" s="529"/>
      <c r="T1" s="529"/>
    </row>
    <row r="2" spans="2:21" ht="11.25">
      <c r="B2" s="478"/>
      <c r="C2" s="478"/>
      <c r="D2" s="478"/>
      <c r="E2" s="478"/>
      <c r="F2" s="478"/>
      <c r="G2" s="478"/>
      <c r="H2" s="478"/>
      <c r="I2" s="478"/>
      <c r="J2" s="478"/>
      <c r="K2" s="492" t="str">
        <f>'Címrendes összevont bevételek'!K2</f>
        <v>2019.</v>
      </c>
      <c r="L2" s="478" t="s">
        <v>895</v>
      </c>
      <c r="N2" s="478"/>
      <c r="O2" s="478"/>
      <c r="P2" s="478"/>
      <c r="Q2" s="579"/>
      <c r="S2" s="81"/>
      <c r="T2" s="81"/>
      <c r="U2" s="84" t="s">
        <v>541</v>
      </c>
    </row>
    <row r="3" spans="1:2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559"/>
      <c r="S3" s="81"/>
      <c r="T3" s="81"/>
      <c r="U3" s="4" t="s">
        <v>765</v>
      </c>
    </row>
    <row r="4" spans="1:21" ht="11.25">
      <c r="A4" s="658" t="s">
        <v>1</v>
      </c>
      <c r="B4" s="651" t="s">
        <v>2</v>
      </c>
      <c r="C4" s="651" t="s">
        <v>3</v>
      </c>
      <c r="D4" s="651" t="s">
        <v>4</v>
      </c>
      <c r="E4" s="651" t="s">
        <v>5</v>
      </c>
      <c r="F4" s="651" t="s">
        <v>6</v>
      </c>
      <c r="G4" s="651" t="s">
        <v>7</v>
      </c>
      <c r="H4" s="651" t="s">
        <v>8</v>
      </c>
      <c r="I4" s="651" t="s">
        <v>9</v>
      </c>
      <c r="J4" s="651" t="s">
        <v>10</v>
      </c>
      <c r="K4" s="651" t="s">
        <v>11</v>
      </c>
      <c r="L4" s="653" t="s">
        <v>12</v>
      </c>
      <c r="M4" s="651" t="s">
        <v>13</v>
      </c>
      <c r="N4" s="640" t="str">
        <f>'Műk ktgv bevételek címr sz'!N5</f>
        <v>Eredeti ei.</v>
      </c>
      <c r="O4" s="640" t="str">
        <f>'Műk ktgv bevételek címr sz'!O5</f>
        <v>Módosított ei.</v>
      </c>
      <c r="P4" s="640" t="str">
        <f>'Műk ktgv bevételek címr sz'!P5</f>
        <v>Teljesítés</v>
      </c>
      <c r="Q4" s="643" t="str">
        <f>'Műk ktgv bevételek címr sz'!Q5</f>
        <v>Teljesítés %-a</v>
      </c>
      <c r="R4" s="647"/>
      <c r="S4" s="655" t="s">
        <v>0</v>
      </c>
      <c r="T4" s="656"/>
      <c r="U4" s="657"/>
    </row>
    <row r="5" spans="1:21" ht="54" customHeight="1">
      <c r="A5" s="659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4"/>
      <c r="M5" s="652"/>
      <c r="N5" s="640"/>
      <c r="O5" s="640"/>
      <c r="P5" s="640"/>
      <c r="Q5" s="643"/>
      <c r="R5" s="646"/>
      <c r="S5" s="174" t="s">
        <v>14</v>
      </c>
      <c r="T5" s="174" t="s">
        <v>15</v>
      </c>
      <c r="U5" s="174" t="s">
        <v>16</v>
      </c>
    </row>
    <row r="6" spans="2:21" ht="11.25">
      <c r="B6" s="72"/>
      <c r="C6" s="72"/>
      <c r="D6" s="72">
        <v>1</v>
      </c>
      <c r="E6" s="72"/>
      <c r="F6" s="72"/>
      <c r="G6" s="72"/>
      <c r="H6" s="72"/>
      <c r="I6" s="72" t="s">
        <v>114</v>
      </c>
      <c r="J6" s="72"/>
      <c r="K6" s="72"/>
      <c r="L6" s="72"/>
      <c r="M6" s="72"/>
      <c r="N6" s="72"/>
      <c r="O6" s="72"/>
      <c r="P6" s="43"/>
      <c r="Q6" s="585"/>
      <c r="S6" s="43"/>
      <c r="T6" s="43"/>
      <c r="U6" s="43"/>
    </row>
    <row r="7" spans="2:22" ht="11.25">
      <c r="B7" s="3"/>
      <c r="C7" s="3"/>
      <c r="D7" s="3"/>
      <c r="E7" s="3" t="s">
        <v>19</v>
      </c>
      <c r="F7" s="3"/>
      <c r="G7" s="3"/>
      <c r="H7" s="3"/>
      <c r="I7" s="3"/>
      <c r="J7" s="3"/>
      <c r="K7" s="72" t="s">
        <v>115</v>
      </c>
      <c r="L7" s="3"/>
      <c r="M7" s="3" t="s">
        <v>116</v>
      </c>
      <c r="N7" s="73">
        <f>'Műk ktgv bevételek címr sz'!N53</f>
        <v>1134034918</v>
      </c>
      <c r="O7" s="73">
        <f>'Műk ktgv bevételek címr sz'!O53</f>
        <v>1262882537</v>
      </c>
      <c r="P7" s="73">
        <f>'Műk ktgv bevételek címr sz'!P53</f>
        <v>1148478839</v>
      </c>
      <c r="Q7" s="559">
        <f>IF(P7="","",IF(P7=0,0,P7/O7))</f>
        <v>0.9094106580396875</v>
      </c>
      <c r="R7" s="74"/>
      <c r="S7" s="73">
        <f>'Műk ktgv bevételek címr sz'!S53</f>
        <v>0</v>
      </c>
      <c r="T7" s="73">
        <f>'Műk ktgv bevételek címr sz'!T53</f>
        <v>936242353</v>
      </c>
      <c r="U7" s="73">
        <f>'Műk ktgv bevételek címr sz'!U53</f>
        <v>212236486</v>
      </c>
      <c r="V7" s="74"/>
    </row>
    <row r="8" spans="5:22" ht="11.25">
      <c r="E8" s="67" t="s">
        <v>23</v>
      </c>
      <c r="K8" s="67" t="s">
        <v>158</v>
      </c>
      <c r="M8" s="67" t="s">
        <v>159</v>
      </c>
      <c r="N8" s="73">
        <f>'Műk ktgv bevételek címr sz'!N54</f>
        <v>302490000</v>
      </c>
      <c r="O8" s="73">
        <f>'Műk ktgv bevételek címr sz'!O54</f>
        <v>370734608</v>
      </c>
      <c r="P8" s="73">
        <f>'Műk ktgv bevételek címr sz'!P54</f>
        <v>370707039</v>
      </c>
      <c r="Q8" s="559">
        <f aca="true" t="shared" si="0" ref="Q8:Q59">IF(P8="","",IF(P8=0,0,P8/O8))</f>
        <v>0.9999256368318331</v>
      </c>
      <c r="R8" s="74"/>
      <c r="S8" s="73">
        <f>'Műk ktgv bevételek címr sz'!S54</f>
        <v>0</v>
      </c>
      <c r="T8" s="73">
        <f>'Műk ktgv bevételek címr sz'!T54</f>
        <v>370707039</v>
      </c>
      <c r="U8" s="73">
        <f>'Műk ktgv bevételek címr sz'!U54</f>
        <v>0</v>
      </c>
      <c r="V8" s="74"/>
    </row>
    <row r="9" spans="5:22" ht="11.25">
      <c r="E9" s="67" t="s">
        <v>26</v>
      </c>
      <c r="K9" s="67" t="s">
        <v>211</v>
      </c>
      <c r="M9" s="67" t="s">
        <v>212</v>
      </c>
      <c r="N9" s="73">
        <f>'Műk ktgv bevételek címr sz'!N55</f>
        <v>418644707</v>
      </c>
      <c r="O9" s="73">
        <f>'Műk ktgv bevételek címr sz'!O55</f>
        <v>471113580</v>
      </c>
      <c r="P9" s="73">
        <f>'Műk ktgv bevételek címr sz'!P55</f>
        <v>387389905</v>
      </c>
      <c r="Q9" s="559">
        <f t="shared" si="0"/>
        <v>0.8222855834467773</v>
      </c>
      <c r="R9" s="74"/>
      <c r="S9" s="73">
        <f>'Műk ktgv bevételek címr sz'!S55</f>
        <v>0</v>
      </c>
      <c r="T9" s="73">
        <f>'Műk ktgv bevételek címr sz'!T55</f>
        <v>72404289</v>
      </c>
      <c r="U9" s="73">
        <f>'Műk ktgv bevételek címr sz'!U55</f>
        <v>314985616</v>
      </c>
      <c r="V9" s="74"/>
    </row>
    <row r="10" spans="5:22" ht="11.25">
      <c r="E10" s="67" t="s">
        <v>30</v>
      </c>
      <c r="K10" s="67" t="s">
        <v>214</v>
      </c>
      <c r="M10" s="67" t="s">
        <v>215</v>
      </c>
      <c r="N10" s="73">
        <f>'Műk ktgv bevételek címr sz'!N56</f>
        <v>810000</v>
      </c>
      <c r="O10" s="73">
        <f>'Műk ktgv bevételek címr sz'!O56</f>
        <v>1139260</v>
      </c>
      <c r="P10" s="73">
        <f>'Műk ktgv bevételek címr sz'!P56</f>
        <v>389260</v>
      </c>
      <c r="Q10" s="559">
        <f t="shared" si="0"/>
        <v>0.3416779312887313</v>
      </c>
      <c r="R10" s="74"/>
      <c r="S10" s="73">
        <f>'Műk ktgv bevételek címr sz'!S56</f>
        <v>0</v>
      </c>
      <c r="T10" s="73">
        <f>'Műk ktgv bevételek címr sz'!T56</f>
        <v>0</v>
      </c>
      <c r="U10" s="73">
        <f>'Műk ktgv bevételek címr sz'!U56</f>
        <v>389260</v>
      </c>
      <c r="V10" s="74"/>
    </row>
    <row r="11" spans="1:22" ht="11.25">
      <c r="A11" s="75" t="s">
        <v>19</v>
      </c>
      <c r="B11" s="75"/>
      <c r="C11" s="75"/>
      <c r="D11" s="75"/>
      <c r="E11" s="75"/>
      <c r="F11" s="75"/>
      <c r="G11" s="75"/>
      <c r="H11" s="75"/>
      <c r="I11" s="75" t="s">
        <v>456</v>
      </c>
      <c r="J11" s="75"/>
      <c r="K11" s="75"/>
      <c r="L11" s="75"/>
      <c r="M11" s="75"/>
      <c r="N11" s="76">
        <f>SUM(N7:N10)</f>
        <v>1855979625</v>
      </c>
      <c r="O11" s="76">
        <f>SUM(O7:O10)</f>
        <v>2105869985</v>
      </c>
      <c r="P11" s="76">
        <f>SUM(P7:P10)</f>
        <v>1906965043</v>
      </c>
      <c r="Q11" s="581">
        <f t="shared" si="0"/>
        <v>0.9055473778453611</v>
      </c>
      <c r="R11" s="78"/>
      <c r="S11" s="89">
        <f>SUM(S7:S10)</f>
        <v>0</v>
      </c>
      <c r="T11" s="89">
        <f>SUM(T7:T10)</f>
        <v>1379353681</v>
      </c>
      <c r="U11" s="89">
        <f>SUM(U7:U10)</f>
        <v>527611362</v>
      </c>
      <c r="V11" s="74">
        <f>SUM(S11:U11)-P11</f>
        <v>0</v>
      </c>
    </row>
    <row r="12" spans="14:22" ht="11.25">
      <c r="N12" s="71"/>
      <c r="O12" s="71"/>
      <c r="P12" s="71"/>
      <c r="Q12" s="604">
        <f t="shared" si="0"/>
      </c>
      <c r="R12" s="71"/>
      <c r="S12" s="71"/>
      <c r="T12" s="71"/>
      <c r="U12" s="71"/>
      <c r="V12" s="74"/>
    </row>
    <row r="13" spans="1:22" ht="11.25">
      <c r="A13" s="69"/>
      <c r="B13" s="69"/>
      <c r="C13" s="69"/>
      <c r="D13" s="69" t="s">
        <v>23</v>
      </c>
      <c r="E13" s="69"/>
      <c r="F13" s="69"/>
      <c r="G13" s="69"/>
      <c r="H13" s="69"/>
      <c r="I13" s="69" t="s">
        <v>458</v>
      </c>
      <c r="J13" s="69"/>
      <c r="K13" s="69"/>
      <c r="L13" s="69"/>
      <c r="M13" s="69"/>
      <c r="N13" s="70"/>
      <c r="O13" s="70"/>
      <c r="P13" s="70"/>
      <c r="Q13" s="580">
        <f t="shared" si="0"/>
      </c>
      <c r="R13" s="71"/>
      <c r="S13" s="70"/>
      <c r="T13" s="70"/>
      <c r="U13" s="70"/>
      <c r="V13" s="74"/>
    </row>
    <row r="14" spans="1:22" ht="11.25">
      <c r="A14" s="3"/>
      <c r="B14" s="3"/>
      <c r="C14" s="3"/>
      <c r="D14" s="3"/>
      <c r="E14" s="3" t="s">
        <v>19</v>
      </c>
      <c r="F14" s="3"/>
      <c r="G14" s="3"/>
      <c r="H14" s="3"/>
      <c r="I14" s="3"/>
      <c r="J14" s="3"/>
      <c r="K14" s="72" t="s">
        <v>234</v>
      </c>
      <c r="L14" s="3"/>
      <c r="M14" s="3" t="s">
        <v>235</v>
      </c>
      <c r="N14" s="87">
        <f>'Felhalm ktgv bevételek címr sz'!N47</f>
        <v>107919521</v>
      </c>
      <c r="O14" s="87">
        <f>'Felhalm ktgv bevételek címr sz'!O47</f>
        <v>135155705</v>
      </c>
      <c r="P14" s="87">
        <f>'Felhalm ktgv bevételek címr sz'!P47</f>
        <v>120990155</v>
      </c>
      <c r="Q14" s="605">
        <f t="shared" si="0"/>
        <v>0.8951908837292514</v>
      </c>
      <c r="R14" s="71"/>
      <c r="S14" s="87">
        <f>'Felhalm ktgv bevételek címr sz'!S47</f>
        <v>0</v>
      </c>
      <c r="T14" s="87">
        <f>'Felhalm ktgv bevételek címr sz'!T47</f>
        <v>113136124</v>
      </c>
      <c r="U14" s="87">
        <f>'Felhalm ktgv bevételek címr sz'!U47</f>
        <v>7854031</v>
      </c>
      <c r="V14" s="74"/>
    </row>
    <row r="15" spans="5:22" ht="11.25">
      <c r="E15" s="67" t="s">
        <v>23</v>
      </c>
      <c r="K15" s="67" t="s">
        <v>263</v>
      </c>
      <c r="M15" s="67" t="s">
        <v>264</v>
      </c>
      <c r="N15" s="87">
        <f>'Felhalm ktgv bevételek címr sz'!N48</f>
        <v>177000000</v>
      </c>
      <c r="O15" s="87">
        <f>'Felhalm ktgv bevételek címr sz'!O48</f>
        <v>235019551</v>
      </c>
      <c r="P15" s="87">
        <f>'Felhalm ktgv bevételek címr sz'!P48</f>
        <v>99099414</v>
      </c>
      <c r="Q15" s="605">
        <f t="shared" si="0"/>
        <v>0.42166455334603203</v>
      </c>
      <c r="R15" s="71"/>
      <c r="S15" s="87">
        <f>'Felhalm ktgv bevételek címr sz'!S48</f>
        <v>0</v>
      </c>
      <c r="T15" s="87">
        <f>'Felhalm ktgv bevételek címr sz'!T48</f>
        <v>1068984</v>
      </c>
      <c r="U15" s="87">
        <f>'Felhalm ktgv bevételek címr sz'!U48</f>
        <v>98030430</v>
      </c>
      <c r="V15" s="74"/>
    </row>
    <row r="16" spans="5:22" ht="11.25">
      <c r="E16" s="67" t="s">
        <v>26</v>
      </c>
      <c r="K16" s="67" t="s">
        <v>276</v>
      </c>
      <c r="M16" s="67" t="s">
        <v>277</v>
      </c>
      <c r="N16" s="87">
        <f>'Felhalm ktgv bevételek címr sz'!N49</f>
        <v>0</v>
      </c>
      <c r="O16" s="87">
        <f>'Felhalm ktgv bevételek címr sz'!O49</f>
        <v>26087895</v>
      </c>
      <c r="P16" s="87">
        <f>'Felhalm ktgv bevételek címr sz'!P49</f>
        <v>26087895</v>
      </c>
      <c r="Q16" s="605">
        <f t="shared" si="0"/>
        <v>1</v>
      </c>
      <c r="R16" s="71"/>
      <c r="S16" s="87">
        <f>'Felhalm ktgv bevételek címr sz'!S49</f>
        <v>0</v>
      </c>
      <c r="T16" s="87">
        <f>'Felhalm ktgv bevételek címr sz'!T49</f>
        <v>26087895</v>
      </c>
      <c r="U16" s="87">
        <f>'Felhalm ktgv bevételek címr sz'!U49</f>
        <v>0</v>
      </c>
      <c r="V16" s="74"/>
    </row>
    <row r="17" spans="1:22" ht="11.25">
      <c r="A17" s="75" t="s">
        <v>19</v>
      </c>
      <c r="B17" s="75"/>
      <c r="C17" s="75"/>
      <c r="D17" s="75"/>
      <c r="E17" s="75"/>
      <c r="F17" s="75"/>
      <c r="G17" s="75"/>
      <c r="H17" s="75"/>
      <c r="I17" s="75" t="s">
        <v>460</v>
      </c>
      <c r="J17" s="75"/>
      <c r="K17" s="75"/>
      <c r="L17" s="75"/>
      <c r="M17" s="75"/>
      <c r="N17" s="89">
        <f>SUM(N14:N16)</f>
        <v>284919521</v>
      </c>
      <c r="O17" s="89">
        <f>SUM(O14:O16)</f>
        <v>396263151</v>
      </c>
      <c r="P17" s="89">
        <f>SUM(P14:P16)</f>
        <v>246177464</v>
      </c>
      <c r="Q17" s="589">
        <f t="shared" si="0"/>
        <v>0.6212474295900403</v>
      </c>
      <c r="R17" s="71"/>
      <c r="S17" s="89">
        <f>SUM(S14:S16)</f>
        <v>0</v>
      </c>
      <c r="T17" s="89">
        <f>SUM(T14:T16)</f>
        <v>140293003</v>
      </c>
      <c r="U17" s="89">
        <f>SUM(U14:U16)</f>
        <v>105884461</v>
      </c>
      <c r="V17" s="74">
        <f>SUM(S17:U17)-P17</f>
        <v>0</v>
      </c>
    </row>
    <row r="18" spans="14:22" ht="11.25">
      <c r="N18" s="81"/>
      <c r="O18" s="81"/>
      <c r="P18" s="71"/>
      <c r="Q18" s="604">
        <f t="shared" si="0"/>
      </c>
      <c r="R18" s="71"/>
      <c r="S18" s="71"/>
      <c r="T18" s="71"/>
      <c r="U18" s="71"/>
      <c r="V18" s="74"/>
    </row>
    <row r="19" spans="1:22" s="79" customFormat="1" ht="11.25">
      <c r="A19" s="75"/>
      <c r="B19" s="75"/>
      <c r="C19" s="75"/>
      <c r="D19" s="75"/>
      <c r="E19" s="75"/>
      <c r="F19" s="75"/>
      <c r="G19" s="75" t="s">
        <v>294</v>
      </c>
      <c r="H19" s="75"/>
      <c r="I19" s="75"/>
      <c r="J19" s="75"/>
      <c r="K19" s="75"/>
      <c r="L19" s="75"/>
      <c r="M19" s="75"/>
      <c r="N19" s="89">
        <f>SUM(N17,N11)</f>
        <v>2140899146</v>
      </c>
      <c r="O19" s="89">
        <f>SUM(O17,O11)</f>
        <v>2502133136</v>
      </c>
      <c r="P19" s="89">
        <f>SUM(P17,P11)</f>
        <v>2153142507</v>
      </c>
      <c r="Q19" s="589">
        <f t="shared" si="0"/>
        <v>0.8605227579704615</v>
      </c>
      <c r="R19" s="77"/>
      <c r="S19" s="89">
        <f>SUM(S17,S11)</f>
        <v>0</v>
      </c>
      <c r="T19" s="89">
        <f>SUM(T17,T11)</f>
        <v>1519646684</v>
      </c>
      <c r="U19" s="89">
        <f>SUM(U17,U11)</f>
        <v>633495823</v>
      </c>
      <c r="V19" s="74">
        <f>SUM(S19:U19)-P19</f>
        <v>0</v>
      </c>
    </row>
    <row r="20" spans="14:22" ht="11.25">
      <c r="N20" s="81"/>
      <c r="O20" s="81"/>
      <c r="P20" s="71"/>
      <c r="Q20" s="604">
        <f t="shared" si="0"/>
      </c>
      <c r="R20" s="71"/>
      <c r="S20" s="71"/>
      <c r="T20" s="71"/>
      <c r="U20" s="71"/>
      <c r="V20" s="74"/>
    </row>
    <row r="21" spans="14:22" ht="11.25">
      <c r="N21" s="81"/>
      <c r="O21" s="81"/>
      <c r="P21" s="71"/>
      <c r="Q21" s="604">
        <f t="shared" si="0"/>
      </c>
      <c r="R21" s="71"/>
      <c r="S21" s="71"/>
      <c r="T21" s="71"/>
      <c r="U21" s="71"/>
      <c r="V21" s="74"/>
    </row>
    <row r="22" spans="1:22" ht="11.25">
      <c r="A22" s="69"/>
      <c r="B22" s="69"/>
      <c r="C22" s="69"/>
      <c r="D22" s="69" t="s">
        <v>26</v>
      </c>
      <c r="E22" s="69"/>
      <c r="F22" s="69"/>
      <c r="G22" s="69"/>
      <c r="H22" s="69"/>
      <c r="I22" s="69" t="s">
        <v>296</v>
      </c>
      <c r="J22" s="69"/>
      <c r="K22" s="69"/>
      <c r="L22" s="69"/>
      <c r="M22" s="69"/>
      <c r="N22" s="25"/>
      <c r="O22" s="25"/>
      <c r="P22" s="70"/>
      <c r="Q22" s="580">
        <f t="shared" si="0"/>
      </c>
      <c r="R22" s="71"/>
      <c r="S22" s="70"/>
      <c r="T22" s="70"/>
      <c r="U22" s="70"/>
      <c r="V22" s="74"/>
    </row>
    <row r="23" spans="1:22" ht="11.25">
      <c r="A23" s="3"/>
      <c r="B23" s="3"/>
      <c r="C23" s="3"/>
      <c r="D23" s="3"/>
      <c r="E23" s="3" t="s">
        <v>19</v>
      </c>
      <c r="F23" s="3"/>
      <c r="G23" s="3"/>
      <c r="H23" s="3"/>
      <c r="I23" s="3"/>
      <c r="J23" s="3"/>
      <c r="K23" s="72" t="s">
        <v>298</v>
      </c>
      <c r="L23" s="3"/>
      <c r="M23" s="3" t="s">
        <v>299</v>
      </c>
      <c r="N23" s="87">
        <f>Finansz_bevételek!E33</f>
        <v>1856036539</v>
      </c>
      <c r="O23" s="87">
        <f>Finansz_bevételek!F33</f>
        <v>2123277356</v>
      </c>
      <c r="P23" s="87">
        <f>Finansz_bevételek!G33</f>
        <v>2416255551</v>
      </c>
      <c r="Q23" s="605">
        <f t="shared" si="0"/>
        <v>1.1379839492810944</v>
      </c>
      <c r="R23" s="71"/>
      <c r="S23" s="87">
        <f>Finansz_bevételek!J33</f>
        <v>0</v>
      </c>
      <c r="T23" s="87">
        <f>Finansz_bevételek!K33</f>
        <v>1564129092</v>
      </c>
      <c r="U23" s="87">
        <f>Finansz_bevételek!L33</f>
        <v>852126459</v>
      </c>
      <c r="V23" s="74"/>
    </row>
    <row r="24" spans="5:22" ht="11.25">
      <c r="E24" s="67" t="s">
        <v>23</v>
      </c>
      <c r="K24" s="67" t="s">
        <v>540</v>
      </c>
      <c r="M24" s="3" t="s">
        <v>320</v>
      </c>
      <c r="N24" s="87">
        <f>Finansz_bevételek!E34</f>
        <v>0</v>
      </c>
      <c r="O24" s="87">
        <f>Finansz_bevételek!F34</f>
        <v>0</v>
      </c>
      <c r="P24" s="87">
        <f>Finansz_bevételek!G34</f>
        <v>0</v>
      </c>
      <c r="Q24" s="605">
        <f t="shared" si="0"/>
        <v>0</v>
      </c>
      <c r="R24" s="71"/>
      <c r="S24" s="87">
        <f>Finansz_bevételek!J34</f>
        <v>0</v>
      </c>
      <c r="T24" s="87">
        <f>Finansz_bevételek!K34</f>
        <v>0</v>
      </c>
      <c r="U24" s="87">
        <f>Finansz_bevételek!L34</f>
        <v>0</v>
      </c>
      <c r="V24" s="74"/>
    </row>
    <row r="25" spans="5:22" ht="11.25">
      <c r="E25" s="67" t="s">
        <v>26</v>
      </c>
      <c r="K25" s="67" t="s">
        <v>322</v>
      </c>
      <c r="M25" s="3" t="s">
        <v>323</v>
      </c>
      <c r="N25" s="87">
        <f>Finansz_bevételek!E35</f>
        <v>0</v>
      </c>
      <c r="O25" s="87">
        <f>Finansz_bevételek!F35</f>
        <v>0</v>
      </c>
      <c r="P25" s="87">
        <f>Finansz_bevételek!G35</f>
        <v>0</v>
      </c>
      <c r="Q25" s="605">
        <f t="shared" si="0"/>
        <v>0</v>
      </c>
      <c r="R25" s="71"/>
      <c r="S25" s="87">
        <f>Finansz_bevételek!J35</f>
        <v>0</v>
      </c>
      <c r="T25" s="87">
        <f>Finansz_bevételek!K35</f>
        <v>0</v>
      </c>
      <c r="U25" s="87">
        <f>Finansz_bevételek!L35</f>
        <v>0</v>
      </c>
      <c r="V25" s="74"/>
    </row>
    <row r="26" spans="5:22" ht="11.25">
      <c r="E26" s="67" t="s">
        <v>30</v>
      </c>
      <c r="K26" s="67" t="s">
        <v>347</v>
      </c>
      <c r="M26" s="3" t="s">
        <v>348</v>
      </c>
      <c r="N26" s="87">
        <f>Finansz_bevételek!E36</f>
        <v>0</v>
      </c>
      <c r="O26" s="87">
        <f>Finansz_bevételek!F36</f>
        <v>0</v>
      </c>
      <c r="P26" s="87">
        <f>Finansz_bevételek!G36</f>
        <v>0</v>
      </c>
      <c r="Q26" s="605">
        <f t="shared" si="0"/>
        <v>0</v>
      </c>
      <c r="R26" s="71"/>
      <c r="S26" s="87">
        <f>Finansz_bevételek!J36</f>
        <v>0</v>
      </c>
      <c r="T26" s="87">
        <f>Finansz_bevételek!K36</f>
        <v>0</v>
      </c>
      <c r="U26" s="87">
        <f>Finansz_bevételek!L36</f>
        <v>0</v>
      </c>
      <c r="V26" s="74"/>
    </row>
    <row r="27" spans="1:22" ht="11.25">
      <c r="A27" s="75" t="s">
        <v>19</v>
      </c>
      <c r="B27" s="75"/>
      <c r="C27" s="75"/>
      <c r="D27" s="75"/>
      <c r="E27" s="75"/>
      <c r="F27" s="75"/>
      <c r="G27" s="75" t="s">
        <v>542</v>
      </c>
      <c r="H27" s="75"/>
      <c r="I27" s="75"/>
      <c r="J27" s="75"/>
      <c r="K27" s="75"/>
      <c r="L27" s="75"/>
      <c r="M27" s="75" t="s">
        <v>297</v>
      </c>
      <c r="N27" s="89">
        <f>SUM(N23:N26)</f>
        <v>1856036539</v>
      </c>
      <c r="O27" s="89">
        <f>SUM(O23:O26)</f>
        <v>2123277356</v>
      </c>
      <c r="P27" s="89">
        <f>SUM(P23:P26)</f>
        <v>2416255551</v>
      </c>
      <c r="Q27" s="589">
        <f t="shared" si="0"/>
        <v>1.1379839492810944</v>
      </c>
      <c r="R27" s="71"/>
      <c r="S27" s="89">
        <f>SUM(S23:S26)</f>
        <v>0</v>
      </c>
      <c r="T27" s="89">
        <f>SUM(T23:T26)</f>
        <v>1564129092</v>
      </c>
      <c r="U27" s="89">
        <f>SUM(U23:U26)</f>
        <v>852126459</v>
      </c>
      <c r="V27" s="74">
        <f>SUM(S27:U27)-P27</f>
        <v>0</v>
      </c>
    </row>
    <row r="28" spans="14:22" ht="11.25">
      <c r="N28" s="71"/>
      <c r="O28" s="71"/>
      <c r="P28" s="71"/>
      <c r="Q28" s="604">
        <f t="shared" si="0"/>
      </c>
      <c r="R28" s="71"/>
      <c r="S28" s="71"/>
      <c r="T28" s="71"/>
      <c r="U28" s="71"/>
      <c r="V28" s="74"/>
    </row>
    <row r="29" spans="14:22" ht="11.25">
      <c r="N29" s="71"/>
      <c r="O29" s="71"/>
      <c r="P29" s="71"/>
      <c r="Q29" s="604">
        <f t="shared" si="0"/>
      </c>
      <c r="R29" s="71"/>
      <c r="S29" s="71"/>
      <c r="T29" s="71"/>
      <c r="U29" s="71"/>
      <c r="V29" s="74"/>
    </row>
    <row r="30" spans="1:22" s="79" customFormat="1" ht="11.25">
      <c r="A30" s="75"/>
      <c r="B30" s="75"/>
      <c r="C30" s="75"/>
      <c r="D30" s="75"/>
      <c r="E30" s="75"/>
      <c r="F30" s="75"/>
      <c r="G30" s="75" t="s">
        <v>543</v>
      </c>
      <c r="H30" s="75"/>
      <c r="I30" s="75"/>
      <c r="J30" s="75"/>
      <c r="K30" s="75"/>
      <c r="L30" s="75"/>
      <c r="M30" s="75"/>
      <c r="N30" s="89">
        <f>SUM(N27,N19)</f>
        <v>3996935685</v>
      </c>
      <c r="O30" s="89">
        <f>SUM(O27,O19)</f>
        <v>4625410492</v>
      </c>
      <c r="P30" s="89">
        <f>SUM(P27,P19)</f>
        <v>4569398058</v>
      </c>
      <c r="Q30" s="589">
        <f t="shared" si="0"/>
        <v>0.9878902782581399</v>
      </c>
      <c r="R30" s="77"/>
      <c r="S30" s="89">
        <f>SUM(S27,S19)</f>
        <v>0</v>
      </c>
      <c r="T30" s="89">
        <f>SUM(T27,T19)</f>
        <v>3083775776</v>
      </c>
      <c r="U30" s="89">
        <f>SUM(U27,U19)</f>
        <v>1485622282</v>
      </c>
      <c r="V30" s="74">
        <f>SUM(S30:U30)-P30</f>
        <v>0</v>
      </c>
    </row>
    <row r="31" spans="14:22" ht="11.25">
      <c r="N31" s="81"/>
      <c r="O31" s="81"/>
      <c r="P31" s="71"/>
      <c r="Q31" s="604">
        <f t="shared" si="0"/>
      </c>
      <c r="R31" s="71"/>
      <c r="S31" s="71"/>
      <c r="T31" s="71"/>
      <c r="U31" s="71"/>
      <c r="V31" s="74"/>
    </row>
    <row r="32" spans="14:22" ht="11.25">
      <c r="N32" s="81"/>
      <c r="O32" s="81"/>
      <c r="P32" s="71"/>
      <c r="Q32" s="604">
        <f t="shared" si="0"/>
      </c>
      <c r="R32" s="71"/>
      <c r="S32" s="71"/>
      <c r="T32" s="71"/>
      <c r="U32" s="71"/>
      <c r="V32" s="74"/>
    </row>
    <row r="33" spans="1:22" ht="11.25">
      <c r="A33" s="175"/>
      <c r="B33" s="175"/>
      <c r="C33" s="175" t="s">
        <v>17</v>
      </c>
      <c r="D33" s="175"/>
      <c r="E33" s="175"/>
      <c r="F33" s="175"/>
      <c r="G33" s="175"/>
      <c r="H33" s="175"/>
      <c r="I33" s="175" t="s">
        <v>18</v>
      </c>
      <c r="J33" s="175"/>
      <c r="K33" s="175"/>
      <c r="L33" s="175"/>
      <c r="M33" s="175"/>
      <c r="N33" s="176"/>
      <c r="O33" s="176"/>
      <c r="P33" s="177"/>
      <c r="Q33" s="606">
        <f t="shared" si="0"/>
      </c>
      <c r="R33" s="178"/>
      <c r="S33" s="177"/>
      <c r="T33" s="177"/>
      <c r="U33" s="177"/>
      <c r="V33" s="74"/>
    </row>
    <row r="34" spans="1:22" ht="11.25">
      <c r="A34" s="16"/>
      <c r="B34" s="16"/>
      <c r="C34" s="16"/>
      <c r="D34" s="16" t="s">
        <v>19</v>
      </c>
      <c r="E34" s="16"/>
      <c r="F34" s="16"/>
      <c r="G34" s="16"/>
      <c r="H34" s="16"/>
      <c r="I34" s="16"/>
      <c r="J34" s="16" t="s">
        <v>20</v>
      </c>
      <c r="K34" s="16"/>
      <c r="L34" s="17"/>
      <c r="M34" s="17"/>
      <c r="N34" s="178"/>
      <c r="O34" s="178"/>
      <c r="P34" s="178"/>
      <c r="Q34" s="607">
        <f t="shared" si="0"/>
      </c>
      <c r="R34" s="179"/>
      <c r="S34" s="178"/>
      <c r="T34" s="178"/>
      <c r="U34" s="178"/>
      <c r="V34" s="74"/>
    </row>
    <row r="35" spans="1:22" ht="11.25">
      <c r="A35" s="7"/>
      <c r="B35" s="7"/>
      <c r="C35" s="7"/>
      <c r="D35" s="7"/>
      <c r="E35" s="10" t="s">
        <v>19</v>
      </c>
      <c r="F35" s="7"/>
      <c r="G35" s="7"/>
      <c r="H35" s="7"/>
      <c r="I35" s="7"/>
      <c r="J35" s="7"/>
      <c r="K35" s="7" t="s">
        <v>21</v>
      </c>
      <c r="L35" s="8"/>
      <c r="M35" s="7" t="s">
        <v>22</v>
      </c>
      <c r="N35" s="71">
        <f>'Műk ktgv kiadások címr sz'!N59</f>
        <v>903951814</v>
      </c>
      <c r="O35" s="71">
        <f>'Műk ktgv kiadások címr sz'!O59</f>
        <v>975404327</v>
      </c>
      <c r="P35" s="71">
        <f>'Műk ktgv kiadások címr sz'!P59</f>
        <v>869052106</v>
      </c>
      <c r="Q35" s="604">
        <f t="shared" si="0"/>
        <v>0.8909660147529774</v>
      </c>
      <c r="R35" s="81"/>
      <c r="S35" s="71">
        <f>'Műk ktgv kiadások címr sz'!S59</f>
        <v>0</v>
      </c>
      <c r="T35" s="71">
        <f>'Műk ktgv kiadások címr sz'!T59</f>
        <v>575270453</v>
      </c>
      <c r="U35" s="71">
        <f>'Műk ktgv kiadások címr sz'!U59</f>
        <v>293781653</v>
      </c>
      <c r="V35" s="74"/>
    </row>
    <row r="36" spans="1:22" ht="11.25">
      <c r="A36" s="7"/>
      <c r="B36" s="7"/>
      <c r="C36" s="7"/>
      <c r="D36" s="7"/>
      <c r="E36" s="10" t="s">
        <v>23</v>
      </c>
      <c r="F36" s="7"/>
      <c r="G36" s="7"/>
      <c r="H36" s="7"/>
      <c r="I36" s="7"/>
      <c r="J36" s="7"/>
      <c r="K36" s="72" t="s">
        <v>463</v>
      </c>
      <c r="L36" s="8"/>
      <c r="M36" s="7" t="s">
        <v>25</v>
      </c>
      <c r="N36" s="71">
        <f>'Műk ktgv kiadások címr sz'!N60</f>
        <v>172460685</v>
      </c>
      <c r="O36" s="71">
        <f>'Műk ktgv kiadások címr sz'!O60</f>
        <v>185197987</v>
      </c>
      <c r="P36" s="71">
        <f>'Műk ktgv kiadások címr sz'!P60</f>
        <v>155634287</v>
      </c>
      <c r="Q36" s="604">
        <f t="shared" si="0"/>
        <v>0.8403670553935341</v>
      </c>
      <c r="R36" s="81"/>
      <c r="S36" s="71">
        <f>'Műk ktgv kiadások címr sz'!S60</f>
        <v>0</v>
      </c>
      <c r="T36" s="71">
        <f>'Műk ktgv kiadások címr sz'!T60</f>
        <v>104524300</v>
      </c>
      <c r="U36" s="71">
        <f>'Műk ktgv kiadások címr sz'!U60</f>
        <v>51109987</v>
      </c>
      <c r="V36" s="74"/>
    </row>
    <row r="37" spans="1:22" ht="11.25">
      <c r="A37" s="7"/>
      <c r="B37" s="7"/>
      <c r="C37" s="7"/>
      <c r="D37" s="7"/>
      <c r="E37" s="10" t="s">
        <v>26</v>
      </c>
      <c r="F37" s="7"/>
      <c r="G37" s="7"/>
      <c r="H37" s="7"/>
      <c r="I37" s="7"/>
      <c r="J37" s="7"/>
      <c r="K37" s="7" t="s">
        <v>27</v>
      </c>
      <c r="L37" s="8"/>
      <c r="M37" s="7" t="s">
        <v>28</v>
      </c>
      <c r="N37" s="71">
        <f>'Műk ktgv kiadások címr sz'!N61</f>
        <v>883910052</v>
      </c>
      <c r="O37" s="71">
        <f>'Műk ktgv kiadások címr sz'!O61</f>
        <v>951652755</v>
      </c>
      <c r="P37" s="71">
        <f>'Műk ktgv kiadások címr sz'!P61</f>
        <v>649864452</v>
      </c>
      <c r="Q37" s="604">
        <f t="shared" si="0"/>
        <v>0.6828798094531865</v>
      </c>
      <c r="R37" s="81"/>
      <c r="S37" s="71">
        <f>'Műk ktgv kiadások címr sz'!S61</f>
        <v>0</v>
      </c>
      <c r="T37" s="71">
        <f>'Műk ktgv kiadások címr sz'!T61</f>
        <v>352278354</v>
      </c>
      <c r="U37" s="71">
        <f>'Műk ktgv kiadások címr sz'!U61</f>
        <v>297586098</v>
      </c>
      <c r="V37" s="74"/>
    </row>
    <row r="38" spans="1:22" ht="11.25">
      <c r="A38" s="7"/>
      <c r="B38" s="7"/>
      <c r="C38" s="7"/>
      <c r="D38" s="7"/>
      <c r="E38" s="10" t="s">
        <v>30</v>
      </c>
      <c r="F38" s="7"/>
      <c r="G38" s="7"/>
      <c r="H38" s="7"/>
      <c r="I38" s="7"/>
      <c r="J38" s="7"/>
      <c r="K38" s="7" t="s">
        <v>31</v>
      </c>
      <c r="L38" s="8"/>
      <c r="M38" s="7" t="s">
        <v>32</v>
      </c>
      <c r="N38" s="71">
        <f>'Műk ktgv kiadások címr sz'!N62</f>
        <v>44612500</v>
      </c>
      <c r="O38" s="71">
        <f>'Műk ktgv kiadások címr sz'!O62</f>
        <v>42437500</v>
      </c>
      <c r="P38" s="71">
        <f>'Műk ktgv kiadások címr sz'!P62</f>
        <v>42424790</v>
      </c>
      <c r="Q38" s="604">
        <f t="shared" si="0"/>
        <v>0.9997005007363771</v>
      </c>
      <c r="R38" s="81"/>
      <c r="S38" s="71">
        <f>'Műk ktgv kiadások címr sz'!S62</f>
        <v>0</v>
      </c>
      <c r="T38" s="71">
        <f>'Műk ktgv kiadások címr sz'!T62</f>
        <v>0</v>
      </c>
      <c r="U38" s="71">
        <f>'Műk ktgv kiadások címr sz'!U62</f>
        <v>42424790</v>
      </c>
      <c r="V38" s="74"/>
    </row>
    <row r="39" spans="1:22" ht="11.25">
      <c r="A39" s="7"/>
      <c r="B39" s="7"/>
      <c r="C39" s="7"/>
      <c r="D39" s="7"/>
      <c r="E39" s="10" t="s">
        <v>33</v>
      </c>
      <c r="F39" s="7"/>
      <c r="G39" s="7"/>
      <c r="H39" s="7"/>
      <c r="I39" s="7"/>
      <c r="J39" s="7"/>
      <c r="K39" s="7" t="s">
        <v>34</v>
      </c>
      <c r="L39" s="8"/>
      <c r="M39" s="7" t="s">
        <v>35</v>
      </c>
      <c r="N39" s="71">
        <f>'Műk ktgv kiadások címr sz'!N63</f>
        <v>114001971</v>
      </c>
      <c r="O39" s="71">
        <f>'Műk ktgv kiadások címr sz'!O63</f>
        <v>398998479</v>
      </c>
      <c r="P39" s="71">
        <f>'Műk ktgv kiadások címr sz'!P63</f>
        <v>77453652</v>
      </c>
      <c r="Q39" s="604">
        <f t="shared" si="0"/>
        <v>0.19412016856334935</v>
      </c>
      <c r="R39" s="81"/>
      <c r="S39" s="71">
        <f>'Műk ktgv kiadások címr sz'!S63</f>
        <v>0</v>
      </c>
      <c r="T39" s="71">
        <f>'Műk ktgv kiadások címr sz'!T63</f>
        <v>62206891</v>
      </c>
      <c r="U39" s="71">
        <f>'Műk ktgv kiadások címr sz'!U63</f>
        <v>15246761</v>
      </c>
      <c r="V39" s="74"/>
    </row>
    <row r="40" spans="1:22" ht="11.25">
      <c r="A40" s="12"/>
      <c r="B40" s="12"/>
      <c r="C40" s="12"/>
      <c r="D40" s="12" t="s">
        <v>19</v>
      </c>
      <c r="E40" s="12"/>
      <c r="F40" s="12"/>
      <c r="G40" s="12"/>
      <c r="H40" s="12"/>
      <c r="I40" s="12"/>
      <c r="J40" s="12" t="s">
        <v>466</v>
      </c>
      <c r="K40" s="12"/>
      <c r="L40" s="13"/>
      <c r="M40" s="13"/>
      <c r="N40" s="14">
        <f>SUM(N35:N39)</f>
        <v>2118937022</v>
      </c>
      <c r="O40" s="14">
        <f>SUM(O35:O39)</f>
        <v>2553691048</v>
      </c>
      <c r="P40" s="14">
        <f>SUM(P35:P39)</f>
        <v>1794429287</v>
      </c>
      <c r="Q40" s="566">
        <f t="shared" si="0"/>
        <v>0.7026806505843224</v>
      </c>
      <c r="R40" s="81"/>
      <c r="S40" s="14">
        <f>SUM(S35:S39)</f>
        <v>0</v>
      </c>
      <c r="T40" s="14">
        <f>SUM(T35:T39)</f>
        <v>1094279998</v>
      </c>
      <c r="U40" s="14">
        <f>SUM(U35:U39)</f>
        <v>700149289</v>
      </c>
      <c r="V40" s="74"/>
    </row>
    <row r="41" spans="14:22" ht="11.25">
      <c r="N41" s="71"/>
      <c r="O41" s="71"/>
      <c r="P41" s="71"/>
      <c r="Q41" s="604">
        <f t="shared" si="0"/>
      </c>
      <c r="R41" s="71"/>
      <c r="S41" s="71"/>
      <c r="T41" s="71"/>
      <c r="U41" s="71"/>
      <c r="V41" s="74"/>
    </row>
    <row r="42" spans="1:22" ht="11.25">
      <c r="A42" s="180"/>
      <c r="B42" s="180"/>
      <c r="C42" s="180"/>
      <c r="D42" s="181" t="s">
        <v>23</v>
      </c>
      <c r="E42" s="182"/>
      <c r="F42" s="183"/>
      <c r="G42" s="183"/>
      <c r="H42" s="183"/>
      <c r="I42" s="183"/>
      <c r="J42" s="183" t="s">
        <v>64</v>
      </c>
      <c r="K42" s="183"/>
      <c r="L42" s="183"/>
      <c r="M42" s="183"/>
      <c r="N42" s="177"/>
      <c r="O42" s="177"/>
      <c r="P42" s="177"/>
      <c r="Q42" s="606">
        <f t="shared" si="0"/>
      </c>
      <c r="R42" s="178"/>
      <c r="S42" s="177"/>
      <c r="T42" s="177"/>
      <c r="U42" s="177"/>
      <c r="V42" s="74"/>
    </row>
    <row r="43" spans="1:22" ht="11.25">
      <c r="A43" s="18"/>
      <c r="B43" s="16"/>
      <c r="C43" s="16"/>
      <c r="D43" s="184"/>
      <c r="E43" s="185" t="s">
        <v>19</v>
      </c>
      <c r="F43" s="16"/>
      <c r="G43" s="16"/>
      <c r="H43" s="16"/>
      <c r="I43" s="16"/>
      <c r="J43" s="16"/>
      <c r="K43" s="16" t="s">
        <v>65</v>
      </c>
      <c r="L43" s="16"/>
      <c r="M43" s="16" t="s">
        <v>66</v>
      </c>
      <c r="N43" s="178">
        <f>'Felhalm ktgv kiadások címr sz'!N47</f>
        <v>791718689</v>
      </c>
      <c r="O43" s="178">
        <f>'Felhalm ktgv kiadások címr sz'!O47</f>
        <v>907181493</v>
      </c>
      <c r="P43" s="178">
        <f>'Felhalm ktgv kiadások címr sz'!P47</f>
        <v>336730737</v>
      </c>
      <c r="Q43" s="607">
        <f t="shared" si="0"/>
        <v>0.37118342867252474</v>
      </c>
      <c r="R43" s="178"/>
      <c r="S43" s="178">
        <f>'Felhalm ktgv kiadások címr sz'!S47</f>
        <v>0</v>
      </c>
      <c r="T43" s="178">
        <f>'Felhalm ktgv kiadások címr sz'!T47</f>
        <v>82610814</v>
      </c>
      <c r="U43" s="178">
        <f>'Felhalm ktgv kiadások címr sz'!U47</f>
        <v>254119923</v>
      </c>
      <c r="V43" s="74"/>
    </row>
    <row r="44" spans="1:22" ht="11.25">
      <c r="A44" s="18"/>
      <c r="B44" s="16"/>
      <c r="C44" s="16"/>
      <c r="D44" s="16"/>
      <c r="E44" s="185" t="s">
        <v>23</v>
      </c>
      <c r="F44" s="16"/>
      <c r="G44" s="16"/>
      <c r="H44" s="16"/>
      <c r="I44" s="16"/>
      <c r="J44" s="16"/>
      <c r="K44" s="16" t="s">
        <v>67</v>
      </c>
      <c r="L44" s="16"/>
      <c r="M44" s="16" t="s">
        <v>68</v>
      </c>
      <c r="N44" s="178">
        <f>'Felhalm ktgv kiadások címr sz'!N48</f>
        <v>220351612</v>
      </c>
      <c r="O44" s="178">
        <f>'Felhalm ktgv kiadások címr sz'!O48</f>
        <v>254028172</v>
      </c>
      <c r="P44" s="178">
        <f>'Felhalm ktgv kiadások címr sz'!P48</f>
        <v>177909967</v>
      </c>
      <c r="Q44" s="607">
        <f t="shared" si="0"/>
        <v>0.7003552621714728</v>
      </c>
      <c r="R44" s="178"/>
      <c r="S44" s="178">
        <f>'Felhalm ktgv kiadások címr sz'!S48</f>
        <v>0</v>
      </c>
      <c r="T44" s="178">
        <f>'Felhalm ktgv kiadások címr sz'!T48</f>
        <v>130295008</v>
      </c>
      <c r="U44" s="178">
        <f>'Felhalm ktgv kiadások címr sz'!U48</f>
        <v>47614959</v>
      </c>
      <c r="V44" s="74"/>
    </row>
    <row r="45" spans="1:22" ht="11.25">
      <c r="A45" s="186"/>
      <c r="B45" s="187"/>
      <c r="C45" s="187"/>
      <c r="D45" s="187"/>
      <c r="E45" s="185" t="s">
        <v>26</v>
      </c>
      <c r="F45" s="187"/>
      <c r="G45" s="187"/>
      <c r="H45" s="187"/>
      <c r="I45" s="187"/>
      <c r="J45" s="187"/>
      <c r="K45" s="187" t="s">
        <v>69</v>
      </c>
      <c r="L45" s="187"/>
      <c r="M45" s="187" t="s">
        <v>70</v>
      </c>
      <c r="N45" s="178">
        <f>'Felhalm ktgv kiadások címr sz'!N49</f>
        <v>0</v>
      </c>
      <c r="O45" s="178">
        <f>'Felhalm ktgv kiadások címr sz'!O49</f>
        <v>1300000</v>
      </c>
      <c r="P45" s="178">
        <f>'Felhalm ktgv kiadások címr sz'!P49</f>
        <v>1300000</v>
      </c>
      <c r="Q45" s="607">
        <f t="shared" si="0"/>
        <v>1</v>
      </c>
      <c r="R45" s="178"/>
      <c r="S45" s="178">
        <f>'Felhalm ktgv kiadások címr sz'!S49</f>
        <v>0</v>
      </c>
      <c r="T45" s="178">
        <f>'Felhalm ktgv kiadások címr sz'!T49</f>
        <v>0</v>
      </c>
      <c r="U45" s="178">
        <f>'Felhalm ktgv kiadások címr sz'!U49</f>
        <v>1300000</v>
      </c>
      <c r="V45" s="74"/>
    </row>
    <row r="46" spans="1:22" ht="11.25">
      <c r="A46" s="188"/>
      <c r="B46" s="188"/>
      <c r="C46" s="189"/>
      <c r="D46" s="188"/>
      <c r="E46" s="190"/>
      <c r="F46" s="189"/>
      <c r="G46" s="191"/>
      <c r="H46" s="189"/>
      <c r="I46" s="189"/>
      <c r="J46" s="191" t="s">
        <v>469</v>
      </c>
      <c r="K46" s="189"/>
      <c r="L46" s="192"/>
      <c r="M46" s="192"/>
      <c r="N46" s="193">
        <f>SUM(N43:N45)</f>
        <v>1012070301</v>
      </c>
      <c r="O46" s="193">
        <f>SUM(O43:O45)</f>
        <v>1162509665</v>
      </c>
      <c r="P46" s="193">
        <f>SUM(P43:P45)</f>
        <v>515940704</v>
      </c>
      <c r="Q46" s="608">
        <f t="shared" si="0"/>
        <v>0.4438162705511786</v>
      </c>
      <c r="R46" s="178"/>
      <c r="S46" s="193">
        <f>SUM(S43:S45)</f>
        <v>0</v>
      </c>
      <c r="T46" s="193">
        <f>SUM(T43:T45)</f>
        <v>212905822</v>
      </c>
      <c r="U46" s="193">
        <f>SUM(U43:U45)</f>
        <v>303034882</v>
      </c>
      <c r="V46" s="74"/>
    </row>
    <row r="47" spans="14:22" ht="11.25">
      <c r="N47" s="71"/>
      <c r="O47" s="71"/>
      <c r="P47" s="71"/>
      <c r="Q47" s="604">
        <f t="shared" si="0"/>
      </c>
      <c r="R47" s="71"/>
      <c r="S47" s="71"/>
      <c r="T47" s="71"/>
      <c r="U47" s="71"/>
      <c r="V47" s="74"/>
    </row>
    <row r="48" spans="1:22" s="79" customFormat="1" ht="11.25">
      <c r="A48" s="75"/>
      <c r="B48" s="75"/>
      <c r="C48" s="75" t="s">
        <v>17</v>
      </c>
      <c r="D48" s="75"/>
      <c r="E48" s="75"/>
      <c r="F48" s="75"/>
      <c r="G48" s="75" t="s">
        <v>86</v>
      </c>
      <c r="H48" s="75"/>
      <c r="I48" s="75"/>
      <c r="J48" s="75"/>
      <c r="K48" s="75"/>
      <c r="L48" s="75"/>
      <c r="M48" s="75"/>
      <c r="N48" s="89">
        <f>SUM(N46,N40)</f>
        <v>3131007323</v>
      </c>
      <c r="O48" s="89">
        <f>SUM(O46,O40)</f>
        <v>3716200713</v>
      </c>
      <c r="P48" s="89">
        <f>SUM(P46,P40)</f>
        <v>2310369991</v>
      </c>
      <c r="Q48" s="589">
        <f t="shared" si="0"/>
        <v>0.6217021548157697</v>
      </c>
      <c r="R48" s="77"/>
      <c r="S48" s="89">
        <f>SUM(S46,S40)</f>
        <v>0</v>
      </c>
      <c r="T48" s="89">
        <f>SUM(T46,T40)</f>
        <v>1307185820</v>
      </c>
      <c r="U48" s="89">
        <f>SUM(U46,U40)</f>
        <v>1003184171</v>
      </c>
      <c r="V48" s="74">
        <f>SUM(S48:U48)-P48</f>
        <v>0</v>
      </c>
    </row>
    <row r="49" spans="14:22" ht="11.25">
      <c r="N49" s="71"/>
      <c r="O49" s="71"/>
      <c r="P49" s="71"/>
      <c r="Q49" s="604">
        <f t="shared" si="0"/>
      </c>
      <c r="R49" s="71"/>
      <c r="S49" s="71"/>
      <c r="T49" s="71"/>
      <c r="U49" s="71"/>
      <c r="V49" s="74"/>
    </row>
    <row r="50" spans="14:22" ht="11.25">
      <c r="N50" s="71"/>
      <c r="O50" s="71"/>
      <c r="P50" s="71"/>
      <c r="Q50" s="604">
        <f t="shared" si="0"/>
      </c>
      <c r="R50" s="71"/>
      <c r="S50" s="71"/>
      <c r="T50" s="71"/>
      <c r="U50" s="71"/>
      <c r="V50" s="74"/>
    </row>
    <row r="51" spans="1:22" ht="11.25">
      <c r="A51" s="69"/>
      <c r="B51" s="69"/>
      <c r="C51" s="69" t="s">
        <v>544</v>
      </c>
      <c r="D51" s="69"/>
      <c r="E51" s="69"/>
      <c r="F51" s="69"/>
      <c r="G51" s="69"/>
      <c r="H51" s="69"/>
      <c r="I51" s="69" t="s">
        <v>88</v>
      </c>
      <c r="J51" s="69"/>
      <c r="K51" s="69"/>
      <c r="L51" s="69"/>
      <c r="M51" s="69"/>
      <c r="N51" s="70"/>
      <c r="O51" s="70"/>
      <c r="P51" s="70"/>
      <c r="Q51" s="580">
        <f t="shared" si="0"/>
      </c>
      <c r="R51" s="71"/>
      <c r="S51" s="70"/>
      <c r="T51" s="70"/>
      <c r="U51" s="70"/>
      <c r="V51" s="74"/>
    </row>
    <row r="52" spans="1:22" ht="11.25">
      <c r="A52" s="3"/>
      <c r="B52" s="3"/>
      <c r="C52" s="3"/>
      <c r="D52" s="3"/>
      <c r="E52" s="3" t="s">
        <v>19</v>
      </c>
      <c r="F52" s="3"/>
      <c r="G52" s="3"/>
      <c r="H52" s="3"/>
      <c r="I52" s="3"/>
      <c r="J52" s="3"/>
      <c r="K52" s="72" t="s">
        <v>89</v>
      </c>
      <c r="L52" s="3"/>
      <c r="M52" s="3" t="s">
        <v>90</v>
      </c>
      <c r="N52" s="87">
        <f>Finansz_kiadások!E29</f>
        <v>865928362</v>
      </c>
      <c r="O52" s="87">
        <f>Finansz_kiadások!F29</f>
        <v>909209779</v>
      </c>
      <c r="P52" s="87">
        <f>Finansz_kiadások!G29</f>
        <v>1171670808</v>
      </c>
      <c r="Q52" s="605">
        <f t="shared" si="0"/>
        <v>1.2886693863859113</v>
      </c>
      <c r="R52" s="71"/>
      <c r="S52" s="87">
        <f>Finansz_kiadások!J29</f>
        <v>0</v>
      </c>
      <c r="T52" s="87">
        <f>Finansz_kiadások!K29</f>
        <v>689232697</v>
      </c>
      <c r="U52" s="87">
        <f>Finansz_kiadások!L29</f>
        <v>482438111</v>
      </c>
      <c r="V52" s="74"/>
    </row>
    <row r="53" spans="5:22" ht="11.25">
      <c r="E53" s="67" t="s">
        <v>23</v>
      </c>
      <c r="K53" s="67" t="s">
        <v>106</v>
      </c>
      <c r="M53" s="3" t="s">
        <v>107</v>
      </c>
      <c r="N53" s="71">
        <f>Finansz_kiadások!E30</f>
        <v>0</v>
      </c>
      <c r="O53" s="71">
        <f>Finansz_kiadások!F30</f>
        <v>0</v>
      </c>
      <c r="P53" s="71">
        <f>Finansz_kiadások!G30</f>
        <v>0</v>
      </c>
      <c r="Q53" s="604">
        <f t="shared" si="0"/>
        <v>0</v>
      </c>
      <c r="R53" s="71"/>
      <c r="S53" s="71">
        <f>Finansz_kiadások!J30</f>
        <v>0</v>
      </c>
      <c r="T53" s="71">
        <f>Finansz_kiadások!K30</f>
        <v>0</v>
      </c>
      <c r="U53" s="71">
        <f>Finansz_kiadások!L30</f>
        <v>0</v>
      </c>
      <c r="V53" s="74"/>
    </row>
    <row r="54" spans="5:22" ht="11.25">
      <c r="E54" s="67" t="s">
        <v>26</v>
      </c>
      <c r="K54" s="67" t="s">
        <v>108</v>
      </c>
      <c r="M54" s="3" t="s">
        <v>109</v>
      </c>
      <c r="N54" s="71">
        <f>Finansz_kiadások!E31</f>
        <v>0</v>
      </c>
      <c r="O54" s="71">
        <f>Finansz_kiadások!F31</f>
        <v>0</v>
      </c>
      <c r="P54" s="71">
        <f>Finansz_kiadások!G31</f>
        <v>0</v>
      </c>
      <c r="Q54" s="604">
        <f t="shared" si="0"/>
        <v>0</v>
      </c>
      <c r="R54" s="71"/>
      <c r="S54" s="71">
        <f>Finansz_kiadások!J31</f>
        <v>0</v>
      </c>
      <c r="T54" s="71">
        <f>Finansz_kiadások!K31</f>
        <v>0</v>
      </c>
      <c r="U54" s="71">
        <f>Finansz_kiadások!L31</f>
        <v>0</v>
      </c>
      <c r="V54" s="74"/>
    </row>
    <row r="55" spans="5:22" ht="11.25">
      <c r="E55" s="67" t="s">
        <v>30</v>
      </c>
      <c r="K55" s="67" t="s">
        <v>363</v>
      </c>
      <c r="M55" s="3" t="s">
        <v>364</v>
      </c>
      <c r="N55" s="71">
        <f>Finansz_kiadások!E32</f>
        <v>0</v>
      </c>
      <c r="O55" s="71">
        <f>Finansz_kiadások!F32</f>
        <v>0</v>
      </c>
      <c r="P55" s="71">
        <f>Finansz_kiadások!G32</f>
        <v>0</v>
      </c>
      <c r="Q55" s="604">
        <f t="shared" si="0"/>
        <v>0</v>
      </c>
      <c r="R55" s="71"/>
      <c r="S55" s="71">
        <f>Finansz_kiadások!J32</f>
        <v>0</v>
      </c>
      <c r="T55" s="71">
        <f>Finansz_kiadások!K32</f>
        <v>0</v>
      </c>
      <c r="U55" s="71">
        <f>Finansz_kiadások!L32</f>
        <v>0</v>
      </c>
      <c r="V55" s="74"/>
    </row>
    <row r="56" spans="1:22" ht="11.25">
      <c r="A56" s="75"/>
      <c r="B56" s="75"/>
      <c r="C56" s="75" t="s">
        <v>87</v>
      </c>
      <c r="D56" s="75"/>
      <c r="E56" s="75"/>
      <c r="F56" s="75"/>
      <c r="G56" s="75" t="s">
        <v>110</v>
      </c>
      <c r="H56" s="75"/>
      <c r="I56" s="75"/>
      <c r="J56" s="75"/>
      <c r="K56" s="75"/>
      <c r="L56" s="75"/>
      <c r="M56" s="75" t="s">
        <v>111</v>
      </c>
      <c r="N56" s="89">
        <f>SUM(N52:N55)</f>
        <v>865928362</v>
      </c>
      <c r="O56" s="89">
        <f>SUM(O52:O55)</f>
        <v>909209779</v>
      </c>
      <c r="P56" s="89">
        <f>SUM(P52:P54)</f>
        <v>1171670808</v>
      </c>
      <c r="Q56" s="589">
        <f t="shared" si="0"/>
        <v>1.2886693863859113</v>
      </c>
      <c r="R56" s="71"/>
      <c r="S56" s="89">
        <f>SUM(S52:S55)</f>
        <v>0</v>
      </c>
      <c r="T56" s="89">
        <f>SUM(T52:T55)</f>
        <v>689232697</v>
      </c>
      <c r="U56" s="89">
        <f>SUM(U52:U55)</f>
        <v>482438111</v>
      </c>
      <c r="V56" s="74">
        <f>SUM(S56:U56)-P56</f>
        <v>0</v>
      </c>
    </row>
    <row r="57" spans="14:22" ht="11.25">
      <c r="N57" s="71"/>
      <c r="O57" s="71"/>
      <c r="P57" s="71"/>
      <c r="Q57" s="604">
        <f t="shared" si="0"/>
      </c>
      <c r="R57" s="71"/>
      <c r="S57" s="71"/>
      <c r="T57" s="71"/>
      <c r="U57" s="71"/>
      <c r="V57" s="74"/>
    </row>
    <row r="58" spans="14:22" ht="11.25">
      <c r="N58" s="71"/>
      <c r="O58" s="71"/>
      <c r="P58" s="71"/>
      <c r="Q58" s="604">
        <f t="shared" si="0"/>
      </c>
      <c r="R58" s="71"/>
      <c r="S58" s="71"/>
      <c r="T58" s="71"/>
      <c r="U58" s="71"/>
      <c r="V58" s="74"/>
    </row>
    <row r="59" spans="1:23" ht="11.25">
      <c r="A59" s="75"/>
      <c r="B59" s="75"/>
      <c r="C59" s="75"/>
      <c r="D59" s="75"/>
      <c r="E59" s="75"/>
      <c r="F59" s="75"/>
      <c r="G59" s="75" t="s">
        <v>545</v>
      </c>
      <c r="H59" s="75"/>
      <c r="I59" s="75"/>
      <c r="J59" s="75"/>
      <c r="K59" s="75"/>
      <c r="L59" s="75"/>
      <c r="M59" s="75"/>
      <c r="N59" s="89">
        <f>SUM(N56,N48)</f>
        <v>3996935685</v>
      </c>
      <c r="O59" s="89">
        <f>SUM(O56,O48)</f>
        <v>4625410492</v>
      </c>
      <c r="P59" s="89">
        <f>SUM(P56,P48)</f>
        <v>3482040799</v>
      </c>
      <c r="Q59" s="589">
        <f t="shared" si="0"/>
        <v>0.7528068708760995</v>
      </c>
      <c r="R59" s="71"/>
      <c r="S59" s="89">
        <f>SUM(S56,S48)</f>
        <v>0</v>
      </c>
      <c r="T59" s="89">
        <f>SUM(T56,T48)</f>
        <v>1996418517</v>
      </c>
      <c r="U59" s="89">
        <f>SUM(U56,U48)</f>
        <v>1485622282</v>
      </c>
      <c r="V59" s="74">
        <f>SUM(S59:U59)-P59</f>
        <v>0</v>
      </c>
      <c r="W59" s="74">
        <f>P59-'Címrendes összevont kiadások'!Q85</f>
        <v>0</v>
      </c>
    </row>
    <row r="60" spans="16:22" ht="11.25">
      <c r="P60" s="74"/>
      <c r="R60" s="74"/>
      <c r="S60" s="74"/>
      <c r="T60" s="74"/>
      <c r="U60" s="74"/>
      <c r="V60" s="74"/>
    </row>
    <row r="61" spans="12:21" ht="11.25">
      <c r="L61" s="84" t="s">
        <v>546</v>
      </c>
      <c r="P61" s="74"/>
      <c r="R61" s="74"/>
      <c r="S61" s="74"/>
      <c r="T61" s="74"/>
      <c r="U61" s="74"/>
    </row>
    <row r="62" spans="16:21" ht="11.25">
      <c r="P62" s="74"/>
      <c r="R62" s="74"/>
      <c r="S62" s="74"/>
      <c r="T62" s="74"/>
      <c r="U62" s="74"/>
    </row>
    <row r="63" spans="16:21" ht="11.25">
      <c r="P63" s="74"/>
      <c r="R63" s="74"/>
      <c r="S63" s="74"/>
      <c r="T63" s="74"/>
      <c r="U63" s="74"/>
    </row>
    <row r="64" spans="16:21" ht="11.25">
      <c r="P64" s="74"/>
      <c r="R64" s="74"/>
      <c r="S64" s="74"/>
      <c r="T64" s="74"/>
      <c r="U64" s="74"/>
    </row>
    <row r="65" spans="14:17" s="74" customFormat="1" ht="11.25">
      <c r="N65" s="74">
        <v>3074832</v>
      </c>
      <c r="Q65" s="578"/>
    </row>
    <row r="66" spans="14:21" ht="11.25">
      <c r="N66" s="74"/>
      <c r="P66" s="74"/>
      <c r="R66" s="74"/>
      <c r="S66" s="74"/>
      <c r="T66" s="74"/>
      <c r="U66" s="74"/>
    </row>
    <row r="67" spans="14:21" ht="11.25">
      <c r="N67" s="74"/>
      <c r="P67" s="74"/>
      <c r="R67" s="74"/>
      <c r="S67" s="74"/>
      <c r="T67" s="74"/>
      <c r="U67" s="74"/>
    </row>
    <row r="68" spans="14:21" ht="11.25">
      <c r="N68" s="74"/>
      <c r="P68" s="74"/>
      <c r="R68" s="74"/>
      <c r="S68" s="74"/>
      <c r="T68" s="74"/>
      <c r="U68" s="74"/>
    </row>
    <row r="69" spans="14:21" ht="11.25">
      <c r="N69" s="74"/>
      <c r="P69" s="74"/>
      <c r="R69" s="74"/>
      <c r="S69" s="74"/>
      <c r="T69" s="74"/>
      <c r="U69" s="74"/>
    </row>
    <row r="70" spans="16:21" ht="11.25">
      <c r="P70" s="74"/>
      <c r="R70" s="74"/>
      <c r="S70" s="74"/>
      <c r="T70" s="74"/>
      <c r="U70" s="74"/>
    </row>
    <row r="71" spans="16:21" ht="11.25">
      <c r="P71" s="74"/>
      <c r="R71" s="74"/>
      <c r="S71" s="74"/>
      <c r="T71" s="74"/>
      <c r="U71" s="74"/>
    </row>
    <row r="72" spans="16:21" ht="11.25">
      <c r="P72" s="74"/>
      <c r="R72" s="74"/>
      <c r="S72" s="74"/>
      <c r="T72" s="74"/>
      <c r="U72" s="74"/>
    </row>
    <row r="73" spans="16:21" ht="11.25">
      <c r="P73" s="74"/>
      <c r="R73" s="74"/>
      <c r="S73" s="74"/>
      <c r="T73" s="74"/>
      <c r="U73" s="74"/>
    </row>
    <row r="74" spans="16:21" ht="11.25">
      <c r="P74" s="74"/>
      <c r="R74" s="74"/>
      <c r="S74" s="74"/>
      <c r="T74" s="74"/>
      <c r="U74" s="74"/>
    </row>
    <row r="75" spans="16:21" ht="11.25">
      <c r="P75" s="74"/>
      <c r="R75" s="74"/>
      <c r="S75" s="74"/>
      <c r="T75" s="74"/>
      <c r="U75" s="74"/>
    </row>
    <row r="76" spans="16:21" ht="11.25">
      <c r="P76" s="74"/>
      <c r="R76" s="74"/>
      <c r="S76" s="74"/>
      <c r="T76" s="74"/>
      <c r="U76" s="74"/>
    </row>
    <row r="77" spans="16:21" ht="11.25">
      <c r="P77" s="74"/>
      <c r="R77" s="74"/>
      <c r="S77" s="74"/>
      <c r="T77" s="74"/>
      <c r="U77" s="74"/>
    </row>
    <row r="78" spans="16:21" ht="11.25">
      <c r="P78" s="74"/>
      <c r="R78" s="74"/>
      <c r="S78" s="74"/>
      <c r="T78" s="74"/>
      <c r="U78" s="74"/>
    </row>
    <row r="79" spans="16:21" ht="11.25">
      <c r="P79" s="74"/>
      <c r="R79" s="74"/>
      <c r="S79" s="74"/>
      <c r="T79" s="74"/>
      <c r="U79" s="74"/>
    </row>
    <row r="80" spans="16:21" ht="11.25">
      <c r="P80" s="74"/>
      <c r="R80" s="74"/>
      <c r="S80" s="74"/>
      <c r="T80" s="74"/>
      <c r="U80" s="74"/>
    </row>
    <row r="81" spans="16:21" ht="11.25">
      <c r="P81" s="74"/>
      <c r="R81" s="74"/>
      <c r="S81" s="74"/>
      <c r="T81" s="74"/>
      <c r="U81" s="74"/>
    </row>
    <row r="82" spans="16:21" ht="11.25">
      <c r="P82" s="74"/>
      <c r="R82" s="74"/>
      <c r="S82" s="74"/>
      <c r="T82" s="74"/>
      <c r="U82" s="74"/>
    </row>
    <row r="83" spans="16:21" ht="11.25">
      <c r="P83" s="74"/>
      <c r="R83" s="74"/>
      <c r="S83" s="74"/>
      <c r="T83" s="74"/>
      <c r="U83" s="74"/>
    </row>
    <row r="84" spans="16:21" ht="11.25">
      <c r="P84" s="74"/>
      <c r="R84" s="74"/>
      <c r="S84" s="74"/>
      <c r="T84" s="74"/>
      <c r="U84" s="74"/>
    </row>
    <row r="85" spans="16:21" ht="11.25">
      <c r="P85" s="74"/>
      <c r="R85" s="74"/>
      <c r="S85" s="74"/>
      <c r="T85" s="74"/>
      <c r="U85" s="74"/>
    </row>
    <row r="86" spans="16:21" ht="11.25">
      <c r="P86" s="74"/>
      <c r="R86" s="74"/>
      <c r="S86" s="74"/>
      <c r="T86" s="74"/>
      <c r="U86" s="74"/>
    </row>
    <row r="87" spans="16:21" ht="11.25">
      <c r="P87" s="74"/>
      <c r="R87" s="74"/>
      <c r="S87" s="74"/>
      <c r="T87" s="74"/>
      <c r="U87" s="74"/>
    </row>
    <row r="88" spans="16:21" ht="11.25">
      <c r="P88" s="74"/>
      <c r="R88" s="74"/>
      <c r="S88" s="74"/>
      <c r="T88" s="74"/>
      <c r="U88" s="74"/>
    </row>
    <row r="89" spans="16:21" ht="11.25">
      <c r="P89" s="74"/>
      <c r="R89" s="74"/>
      <c r="S89" s="74"/>
      <c r="T89" s="74"/>
      <c r="U89" s="74"/>
    </row>
    <row r="90" spans="16:21" ht="11.25">
      <c r="P90" s="74"/>
      <c r="R90" s="74"/>
      <c r="S90" s="74"/>
      <c r="T90" s="74"/>
      <c r="U90" s="74"/>
    </row>
    <row r="91" spans="16:21" ht="11.25">
      <c r="P91" s="74"/>
      <c r="R91" s="74"/>
      <c r="S91" s="74"/>
      <c r="T91" s="74"/>
      <c r="U91" s="74"/>
    </row>
    <row r="92" spans="16:21" ht="11.25">
      <c r="P92" s="74"/>
      <c r="R92" s="74"/>
      <c r="S92" s="74"/>
      <c r="T92" s="74"/>
      <c r="U92" s="74"/>
    </row>
    <row r="93" spans="16:21" ht="11.25">
      <c r="P93" s="74"/>
      <c r="R93" s="74"/>
      <c r="S93" s="74"/>
      <c r="T93" s="74"/>
      <c r="U93" s="74"/>
    </row>
    <row r="94" spans="16:21" ht="11.25">
      <c r="P94" s="74"/>
      <c r="R94" s="74"/>
      <c r="S94" s="74"/>
      <c r="T94" s="74"/>
      <c r="U94" s="74"/>
    </row>
    <row r="95" spans="16:21" ht="11.25">
      <c r="P95" s="74"/>
      <c r="R95" s="74"/>
      <c r="S95" s="74"/>
      <c r="T95" s="74"/>
      <c r="U95" s="74"/>
    </row>
    <row r="96" spans="16:21" ht="11.25">
      <c r="P96" s="74"/>
      <c r="R96" s="74"/>
      <c r="S96" s="74"/>
      <c r="T96" s="74"/>
      <c r="U96" s="74"/>
    </row>
    <row r="97" spans="16:21" ht="11.25">
      <c r="P97" s="74"/>
      <c r="R97" s="74"/>
      <c r="S97" s="74"/>
      <c r="T97" s="74"/>
      <c r="U97" s="74"/>
    </row>
    <row r="98" spans="16:21" ht="11.25">
      <c r="P98" s="74"/>
      <c r="R98" s="74"/>
      <c r="S98" s="74"/>
      <c r="T98" s="74"/>
      <c r="U98" s="74"/>
    </row>
    <row r="99" spans="16:21" ht="11.25">
      <c r="P99" s="74"/>
      <c r="R99" s="74"/>
      <c r="S99" s="74"/>
      <c r="T99" s="74"/>
      <c r="U99" s="74"/>
    </row>
    <row r="100" spans="16:21" ht="11.25">
      <c r="P100" s="74"/>
      <c r="R100" s="74"/>
      <c r="S100" s="74"/>
      <c r="T100" s="74"/>
      <c r="U100" s="74"/>
    </row>
    <row r="101" spans="16:21" ht="11.25">
      <c r="P101" s="74"/>
      <c r="R101" s="74"/>
      <c r="S101" s="74"/>
      <c r="T101" s="74"/>
      <c r="U101" s="74"/>
    </row>
    <row r="102" spans="16:21" ht="11.25">
      <c r="P102" s="74"/>
      <c r="R102" s="74"/>
      <c r="S102" s="74"/>
      <c r="T102" s="74"/>
      <c r="U102" s="74"/>
    </row>
    <row r="103" spans="16:21" ht="11.25">
      <c r="P103" s="74"/>
      <c r="R103" s="74"/>
      <c r="S103" s="74"/>
      <c r="T103" s="74"/>
      <c r="U103" s="74"/>
    </row>
    <row r="104" spans="16:21" ht="11.25">
      <c r="P104" s="74"/>
      <c r="R104" s="74"/>
      <c r="S104" s="74"/>
      <c r="T104" s="74"/>
      <c r="U104" s="74"/>
    </row>
    <row r="105" spans="16:21" ht="11.25">
      <c r="P105" s="74"/>
      <c r="R105" s="74"/>
      <c r="S105" s="74"/>
      <c r="T105" s="74"/>
      <c r="U105" s="74"/>
    </row>
    <row r="106" spans="16:21" ht="11.25">
      <c r="P106" s="74"/>
      <c r="R106" s="74"/>
      <c r="S106" s="74"/>
      <c r="T106" s="74"/>
      <c r="U106" s="74"/>
    </row>
    <row r="107" spans="16:21" ht="11.25">
      <c r="P107" s="74"/>
      <c r="R107" s="74"/>
      <c r="S107" s="74"/>
      <c r="T107" s="74"/>
      <c r="U107" s="74"/>
    </row>
    <row r="108" spans="16:21" ht="11.25">
      <c r="P108" s="74"/>
      <c r="R108" s="74"/>
      <c r="S108" s="74"/>
      <c r="T108" s="74"/>
      <c r="U108" s="74"/>
    </row>
    <row r="109" spans="16:21" ht="11.25">
      <c r="P109" s="74"/>
      <c r="R109" s="74"/>
      <c r="S109" s="74"/>
      <c r="T109" s="74"/>
      <c r="U109" s="74"/>
    </row>
    <row r="110" spans="16:21" ht="11.25">
      <c r="P110" s="74"/>
      <c r="R110" s="74"/>
      <c r="S110" s="74"/>
      <c r="T110" s="74"/>
      <c r="U110" s="74"/>
    </row>
    <row r="111" spans="16:21" ht="11.25">
      <c r="P111" s="74"/>
      <c r="R111" s="74"/>
      <c r="S111" s="74"/>
      <c r="T111" s="74"/>
      <c r="U111" s="74"/>
    </row>
    <row r="112" spans="16:21" ht="11.25">
      <c r="P112" s="74"/>
      <c r="R112" s="74"/>
      <c r="S112" s="74"/>
      <c r="T112" s="74"/>
      <c r="U112" s="74"/>
    </row>
    <row r="113" spans="16:21" ht="11.25">
      <c r="P113" s="74"/>
      <c r="R113" s="74"/>
      <c r="S113" s="74"/>
      <c r="T113" s="74"/>
      <c r="U113" s="74"/>
    </row>
    <row r="114" spans="16:21" ht="11.25">
      <c r="P114" s="74"/>
      <c r="R114" s="74"/>
      <c r="S114" s="74"/>
      <c r="T114" s="74"/>
      <c r="U114" s="74"/>
    </row>
    <row r="115" spans="16:21" ht="11.25">
      <c r="P115" s="74"/>
      <c r="R115" s="74"/>
      <c r="S115" s="74"/>
      <c r="T115" s="74"/>
      <c r="U115" s="74"/>
    </row>
    <row r="116" spans="16:21" ht="11.25">
      <c r="P116" s="74"/>
      <c r="R116" s="74"/>
      <c r="S116" s="74"/>
      <c r="T116" s="74"/>
      <c r="U116" s="74"/>
    </row>
    <row r="117" spans="16:21" ht="11.25">
      <c r="P117" s="74"/>
      <c r="R117" s="74"/>
      <c r="S117" s="74"/>
      <c r="T117" s="74"/>
      <c r="U117" s="74"/>
    </row>
    <row r="118" spans="16:21" ht="11.25">
      <c r="P118" s="74"/>
      <c r="R118" s="74"/>
      <c r="S118" s="74"/>
      <c r="T118" s="74"/>
      <c r="U118" s="74"/>
    </row>
    <row r="119" spans="16:21" ht="11.25">
      <c r="P119" s="74"/>
      <c r="R119" s="74"/>
      <c r="S119" s="74"/>
      <c r="T119" s="74"/>
      <c r="U119" s="74"/>
    </row>
    <row r="120" spans="16:21" ht="11.25">
      <c r="P120" s="74"/>
      <c r="R120" s="74"/>
      <c r="S120" s="74"/>
      <c r="T120" s="74"/>
      <c r="U120" s="74"/>
    </row>
    <row r="121" spans="16:21" ht="11.25">
      <c r="P121" s="74"/>
      <c r="R121" s="74"/>
      <c r="S121" s="74"/>
      <c r="T121" s="74"/>
      <c r="U121" s="74"/>
    </row>
    <row r="122" spans="16:21" ht="11.25">
      <c r="P122" s="74"/>
      <c r="R122" s="74"/>
      <c r="S122" s="74"/>
      <c r="T122" s="74"/>
      <c r="U122" s="74"/>
    </row>
    <row r="123" spans="16:21" ht="11.25">
      <c r="P123" s="74"/>
      <c r="R123" s="74"/>
      <c r="S123" s="74"/>
      <c r="T123" s="74"/>
      <c r="U123" s="74"/>
    </row>
    <row r="124" spans="16:21" ht="11.25">
      <c r="P124" s="74"/>
      <c r="R124" s="74"/>
      <c r="S124" s="74"/>
      <c r="T124" s="74"/>
      <c r="U124" s="74"/>
    </row>
    <row r="125" spans="16:21" ht="11.25">
      <c r="P125" s="74"/>
      <c r="R125" s="74"/>
      <c r="S125" s="74"/>
      <c r="T125" s="74"/>
      <c r="U125" s="74"/>
    </row>
    <row r="126" spans="16:21" ht="11.25">
      <c r="P126" s="74"/>
      <c r="R126" s="74"/>
      <c r="S126" s="74"/>
      <c r="T126" s="74"/>
      <c r="U126" s="74"/>
    </row>
    <row r="127" spans="16:21" ht="11.25">
      <c r="P127" s="74"/>
      <c r="R127" s="74"/>
      <c r="S127" s="74"/>
      <c r="T127" s="74"/>
      <c r="U127" s="74"/>
    </row>
    <row r="128" spans="16:21" ht="11.25">
      <c r="P128" s="74"/>
      <c r="R128" s="74"/>
      <c r="S128" s="74"/>
      <c r="T128" s="74"/>
      <c r="U128" s="74"/>
    </row>
    <row r="129" spans="16:21" ht="11.25">
      <c r="P129" s="74"/>
      <c r="R129" s="74"/>
      <c r="S129" s="74"/>
      <c r="T129" s="74"/>
      <c r="U129" s="74"/>
    </row>
    <row r="130" spans="16:21" ht="11.25">
      <c r="P130" s="74"/>
      <c r="R130" s="74"/>
      <c r="S130" s="74"/>
      <c r="T130" s="74"/>
      <c r="U130" s="74"/>
    </row>
  </sheetData>
  <sheetProtection/>
  <mergeCells count="20"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E1:L1"/>
    <mergeCell ref="P4:P5"/>
    <mergeCell ref="R4:R5"/>
    <mergeCell ref="N4:N5"/>
    <mergeCell ref="I4:I5"/>
    <mergeCell ref="J4:J5"/>
    <mergeCell ref="K4:K5"/>
    <mergeCell ref="L4:L5"/>
    <mergeCell ref="M4:M5"/>
    <mergeCell ref="O4:O5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5"/>
  <sheetViews>
    <sheetView view="pageBreakPreview" zoomScale="90" zoomScaleSheetLayoutView="90" workbookViewId="0" topLeftCell="A1">
      <selection activeCell="M96" sqref="M96"/>
    </sheetView>
  </sheetViews>
  <sheetFormatPr defaultColWidth="8.8515625" defaultRowHeight="15"/>
  <cols>
    <col min="1" max="1" width="2.140625" style="194" customWidth="1"/>
    <col min="2" max="2" width="3.421875" style="194" customWidth="1"/>
    <col min="3" max="3" width="21.421875" style="194" customWidth="1"/>
    <col min="4" max="4" width="5.421875" style="194" customWidth="1"/>
    <col min="5" max="5" width="4.00390625" style="194" customWidth="1"/>
    <col min="6" max="6" width="11.00390625" style="194" customWidth="1"/>
    <col min="7" max="7" width="7.8515625" style="194" customWidth="1"/>
    <col min="8" max="8" width="12.421875" style="194" customWidth="1"/>
    <col min="9" max="9" width="11.140625" style="194" customWidth="1"/>
    <col min="10" max="10" width="10.57421875" style="194" customWidth="1"/>
    <col min="11" max="11" width="3.421875" style="194" customWidth="1"/>
    <col min="12" max="12" width="10.8515625" style="194" customWidth="1"/>
    <col min="13" max="13" width="9.421875" style="194" customWidth="1"/>
    <col min="14" max="14" width="9.00390625" style="194" customWidth="1"/>
    <col min="15" max="19" width="8.8515625" style="194" customWidth="1"/>
    <col min="20" max="20" width="7.421875" style="194" customWidth="1"/>
    <col min="21" max="21" width="12.57421875" style="194" customWidth="1"/>
    <col min="22" max="22" width="12.421875" style="194" customWidth="1"/>
    <col min="23" max="23" width="12.57421875" style="194" customWidth="1"/>
    <col min="24" max="27" width="10.421875" style="194" customWidth="1"/>
    <col min="28" max="16384" width="8.8515625" style="194" customWidth="1"/>
  </cols>
  <sheetData>
    <row r="1" spans="2:14" ht="12.75">
      <c r="B1" s="195"/>
      <c r="C1" s="195"/>
      <c r="D1" s="195"/>
      <c r="E1" s="195"/>
      <c r="F1" s="195"/>
      <c r="H1" s="196"/>
      <c r="I1" s="196"/>
      <c r="J1" s="196"/>
      <c r="K1" s="196"/>
      <c r="L1" s="196"/>
      <c r="N1" s="197" t="s">
        <v>547</v>
      </c>
    </row>
    <row r="2" spans="2:13" ht="12.75">
      <c r="B2" s="195"/>
      <c r="C2" s="195"/>
      <c r="D2" s="195"/>
      <c r="E2" s="195"/>
      <c r="F2" s="518" t="str">
        <f>'Címrendes összevont bevételek'!K2</f>
        <v>2019.</v>
      </c>
      <c r="G2" s="517" t="s">
        <v>940</v>
      </c>
      <c r="J2" s="196"/>
      <c r="K2" s="196"/>
      <c r="L2" s="196"/>
      <c r="M2" s="197"/>
    </row>
    <row r="3" spans="4:13" ht="14.25" customHeight="1">
      <c r="D3" s="517" t="s">
        <v>939</v>
      </c>
      <c r="M3" s="199"/>
    </row>
    <row r="4" spans="3:13" ht="14.25" customHeight="1">
      <c r="C4" s="198"/>
      <c r="D4" s="198"/>
      <c r="E4" s="198"/>
      <c r="F4" s="533" t="s">
        <v>548</v>
      </c>
      <c r="G4" s="533"/>
      <c r="J4" s="198"/>
      <c r="M4" s="199"/>
    </row>
    <row r="5" spans="1:21" ht="15">
      <c r="A5" s="200"/>
      <c r="B5" s="201"/>
      <c r="C5" s="201"/>
      <c r="D5" s="201"/>
      <c r="E5" s="202"/>
      <c r="F5" s="202"/>
      <c r="G5" s="200"/>
      <c r="L5" s="637" t="s">
        <v>0</v>
      </c>
      <c r="M5" s="638"/>
      <c r="N5" s="639"/>
      <c r="O5" s="203"/>
      <c r="P5" s="203"/>
      <c r="Q5" s="203"/>
      <c r="R5" s="203"/>
      <c r="S5" s="203"/>
      <c r="T5" s="203"/>
      <c r="U5" s="203"/>
    </row>
    <row r="6" spans="1:21" ht="54" customHeight="1">
      <c r="A6" s="204"/>
      <c r="B6" s="660" t="s">
        <v>549</v>
      </c>
      <c r="C6" s="660"/>
      <c r="D6" s="660"/>
      <c r="E6" s="205"/>
      <c r="F6" s="205"/>
      <c r="G6" s="206"/>
      <c r="H6" s="207" t="str">
        <f>'Ktgv mérlegszerűen'!G4</f>
        <v>Eredeti ei.</v>
      </c>
      <c r="I6" s="207" t="str">
        <f>'Ktgv mérlegszerűen'!H4</f>
        <v>Módosított ei.</v>
      </c>
      <c r="J6" s="207" t="str">
        <f>'Ktgv mérlegszerűen'!I4</f>
        <v>Teljesítés</v>
      </c>
      <c r="L6" s="68" t="s">
        <v>14</v>
      </c>
      <c r="M6" s="68" t="s">
        <v>15</v>
      </c>
      <c r="N6" s="68" t="s">
        <v>16</v>
      </c>
      <c r="O6" s="203"/>
      <c r="P6" s="203"/>
      <c r="Q6" s="203"/>
      <c r="R6" s="203"/>
      <c r="S6" s="203"/>
      <c r="T6" s="203"/>
      <c r="U6" s="203"/>
    </row>
    <row r="7" spans="1:21" ht="15">
      <c r="A7" s="194" t="s">
        <v>19</v>
      </c>
      <c r="B7" s="208" t="s">
        <v>459</v>
      </c>
      <c r="C7" s="208"/>
      <c r="D7" s="208"/>
      <c r="E7" s="202"/>
      <c r="F7" s="202"/>
      <c r="G7" s="209"/>
      <c r="H7" s="199"/>
      <c r="I7" s="199"/>
      <c r="J7" s="199"/>
      <c r="M7" s="199"/>
      <c r="O7" s="203"/>
      <c r="P7" s="203"/>
      <c r="Q7" s="203"/>
      <c r="R7" s="203"/>
      <c r="S7" s="203"/>
      <c r="T7" s="203"/>
      <c r="U7" s="203"/>
    </row>
    <row r="8" spans="2:21" ht="15">
      <c r="B8" s="208"/>
      <c r="C8" s="208" t="s">
        <v>550</v>
      </c>
      <c r="D8" s="208"/>
      <c r="E8" s="202"/>
      <c r="F8" s="202"/>
      <c r="G8" s="209"/>
      <c r="H8" s="199">
        <v>1</v>
      </c>
      <c r="I8" s="199">
        <v>1</v>
      </c>
      <c r="J8" s="199">
        <v>1</v>
      </c>
      <c r="L8" s="194">
        <v>0</v>
      </c>
      <c r="M8" s="199">
        <v>1</v>
      </c>
      <c r="N8" s="194">
        <v>0</v>
      </c>
      <c r="O8" s="203"/>
      <c r="P8" s="203">
        <f>SUM(L8:O8)-J8</f>
        <v>0</v>
      </c>
      <c r="Q8" s="203"/>
      <c r="R8" s="203"/>
      <c r="S8" s="203"/>
      <c r="T8" s="203"/>
      <c r="U8" s="203"/>
    </row>
    <row r="9" spans="1:23" ht="15">
      <c r="A9" s="200"/>
      <c r="B9" s="208"/>
      <c r="C9" s="208" t="s">
        <v>551</v>
      </c>
      <c r="D9" s="208"/>
      <c r="E9" s="202"/>
      <c r="F9" s="202"/>
      <c r="G9" s="209"/>
      <c r="H9" s="199">
        <v>6</v>
      </c>
      <c r="I9" s="199">
        <v>6</v>
      </c>
      <c r="J9" s="199">
        <v>6</v>
      </c>
      <c r="L9" s="194">
        <v>0</v>
      </c>
      <c r="M9" s="194">
        <v>6</v>
      </c>
      <c r="N9" s="194">
        <v>0</v>
      </c>
      <c r="O9" s="210"/>
      <c r="P9" s="203">
        <f aca="true" t="shared" si="0" ref="P9:P72">SUM(L9:O9)-J9</f>
        <v>0</v>
      </c>
      <c r="Q9" s="210"/>
      <c r="R9" s="210"/>
      <c r="S9" s="210"/>
      <c r="T9" s="211"/>
      <c r="U9" s="211"/>
      <c r="V9" s="211"/>
      <c r="W9" s="211"/>
    </row>
    <row r="10" spans="1:23" ht="15">
      <c r="A10" s="200"/>
      <c r="B10" s="208"/>
      <c r="C10" s="208" t="s">
        <v>552</v>
      </c>
      <c r="D10" s="208"/>
      <c r="E10" s="202"/>
      <c r="F10" s="202"/>
      <c r="G10" s="209"/>
      <c r="H10" s="199">
        <v>0</v>
      </c>
      <c r="I10" s="199">
        <v>0</v>
      </c>
      <c r="J10" s="199">
        <v>0</v>
      </c>
      <c r="L10" s="194">
        <v>0</v>
      </c>
      <c r="M10" s="194">
        <v>0</v>
      </c>
      <c r="N10" s="194">
        <v>0</v>
      </c>
      <c r="O10" s="210"/>
      <c r="P10" s="203">
        <f t="shared" si="0"/>
        <v>0</v>
      </c>
      <c r="Q10" s="210"/>
      <c r="R10" s="210"/>
      <c r="S10" s="210"/>
      <c r="T10" s="211"/>
      <c r="U10" s="211"/>
      <c r="V10" s="211"/>
      <c r="W10" s="211"/>
    </row>
    <row r="11" spans="1:23" ht="15">
      <c r="A11" s="200"/>
      <c r="B11" s="208"/>
      <c r="C11" s="208" t="s">
        <v>553</v>
      </c>
      <c r="D11" s="208"/>
      <c r="E11" s="202"/>
      <c r="F11" s="202"/>
      <c r="G11" s="209"/>
      <c r="H11" s="199">
        <v>0</v>
      </c>
      <c r="I11" s="199">
        <v>0</v>
      </c>
      <c r="J11" s="199">
        <v>0</v>
      </c>
      <c r="L11" s="194">
        <v>0</v>
      </c>
      <c r="M11" s="194">
        <v>0</v>
      </c>
      <c r="N11" s="194">
        <v>0</v>
      </c>
      <c r="O11" s="210"/>
      <c r="P11" s="203">
        <f t="shared" si="0"/>
        <v>0</v>
      </c>
      <c r="Q11" s="210"/>
      <c r="R11" s="210"/>
      <c r="S11" s="210"/>
      <c r="T11" s="210"/>
      <c r="U11" s="212"/>
      <c r="V11" s="212"/>
      <c r="W11" s="212"/>
    </row>
    <row r="12" spans="1:23" ht="15">
      <c r="A12" s="200"/>
      <c r="B12" s="208"/>
      <c r="C12" s="208" t="s">
        <v>554</v>
      </c>
      <c r="D12" s="208"/>
      <c r="E12" s="202"/>
      <c r="F12" s="202"/>
      <c r="G12" s="209"/>
      <c r="H12" s="199">
        <v>0</v>
      </c>
      <c r="I12" s="199">
        <v>0</v>
      </c>
      <c r="J12" s="199">
        <v>0</v>
      </c>
      <c r="L12" s="194">
        <v>0</v>
      </c>
      <c r="M12" s="194">
        <v>0</v>
      </c>
      <c r="N12" s="194">
        <v>0</v>
      </c>
      <c r="O12" s="210"/>
      <c r="P12" s="203">
        <f t="shared" si="0"/>
        <v>0</v>
      </c>
      <c r="Q12" s="210"/>
      <c r="R12" s="210"/>
      <c r="S12" s="210"/>
      <c r="T12" s="210"/>
      <c r="U12" s="212"/>
      <c r="V12" s="212"/>
      <c r="W12" s="212"/>
    </row>
    <row r="13" spans="1:23" ht="13.5" customHeight="1">
      <c r="A13" s="200"/>
      <c r="B13" s="208"/>
      <c r="C13" s="208" t="s">
        <v>555</v>
      </c>
      <c r="D13" s="208"/>
      <c r="E13" s="202"/>
      <c r="F13" s="202"/>
      <c r="G13" s="209"/>
      <c r="H13" s="199">
        <v>40</v>
      </c>
      <c r="I13" s="199">
        <v>40</v>
      </c>
      <c r="J13" s="199">
        <v>39</v>
      </c>
      <c r="L13" s="194">
        <v>0</v>
      </c>
      <c r="M13" s="194">
        <v>0</v>
      </c>
      <c r="N13" s="194">
        <v>39</v>
      </c>
      <c r="O13" s="210"/>
      <c r="P13" s="203">
        <f t="shared" si="0"/>
        <v>0</v>
      </c>
      <c r="Q13" s="210"/>
      <c r="R13" s="210"/>
      <c r="S13" s="210"/>
      <c r="T13" s="210"/>
      <c r="U13" s="212"/>
      <c r="V13" s="212"/>
      <c r="W13" s="212"/>
    </row>
    <row r="14" spans="1:23" ht="15">
      <c r="A14" s="200"/>
      <c r="B14" s="208"/>
      <c r="C14" s="208" t="s">
        <v>556</v>
      </c>
      <c r="D14" s="208"/>
      <c r="E14" s="202"/>
      <c r="F14" s="202"/>
      <c r="G14" s="209"/>
      <c r="H14" s="199">
        <v>0</v>
      </c>
      <c r="I14" s="199">
        <v>0</v>
      </c>
      <c r="J14" s="199">
        <v>0</v>
      </c>
      <c r="L14" s="194">
        <v>0</v>
      </c>
      <c r="M14" s="194">
        <v>0</v>
      </c>
      <c r="N14" s="194">
        <v>0</v>
      </c>
      <c r="O14" s="210"/>
      <c r="P14" s="203">
        <f t="shared" si="0"/>
        <v>0</v>
      </c>
      <c r="Q14" s="210"/>
      <c r="R14" s="210"/>
      <c r="S14" s="210"/>
      <c r="T14" s="210"/>
      <c r="U14" s="212"/>
      <c r="V14" s="212"/>
      <c r="W14" s="212"/>
    </row>
    <row r="15" spans="1:23" ht="15">
      <c r="A15" s="200"/>
      <c r="B15" s="208"/>
      <c r="C15" s="208" t="s">
        <v>557</v>
      </c>
      <c r="D15" s="208"/>
      <c r="E15" s="202"/>
      <c r="F15" s="202"/>
      <c r="G15" s="209"/>
      <c r="H15" s="199">
        <v>33</v>
      </c>
      <c r="I15" s="199">
        <v>33</v>
      </c>
      <c r="J15" s="199">
        <v>32</v>
      </c>
      <c r="L15" s="194">
        <v>0</v>
      </c>
      <c r="M15" s="194">
        <v>32</v>
      </c>
      <c r="N15" s="194">
        <v>0</v>
      </c>
      <c r="O15" s="210"/>
      <c r="P15" s="203">
        <f t="shared" si="0"/>
        <v>0</v>
      </c>
      <c r="Q15" s="210"/>
      <c r="R15" s="210"/>
      <c r="S15" s="210"/>
      <c r="T15" s="210"/>
      <c r="U15" s="212"/>
      <c r="V15" s="212"/>
      <c r="W15" s="212"/>
    </row>
    <row r="16" spans="1:23" ht="15">
      <c r="A16" s="200"/>
      <c r="B16" s="208"/>
      <c r="C16" s="208" t="s">
        <v>558</v>
      </c>
      <c r="D16" s="208"/>
      <c r="E16" s="202"/>
      <c r="F16" s="202"/>
      <c r="G16" s="209"/>
      <c r="H16" s="199">
        <v>15</v>
      </c>
      <c r="I16" s="199">
        <v>15</v>
      </c>
      <c r="J16" s="199">
        <v>0</v>
      </c>
      <c r="L16" s="194">
        <v>0</v>
      </c>
      <c r="M16" s="194">
        <v>0</v>
      </c>
      <c r="N16" s="194">
        <v>0</v>
      </c>
      <c r="O16" s="210"/>
      <c r="P16" s="203">
        <f t="shared" si="0"/>
        <v>0</v>
      </c>
      <c r="Q16" s="210"/>
      <c r="R16" s="210"/>
      <c r="S16" s="210"/>
      <c r="T16" s="210"/>
      <c r="U16" s="212"/>
      <c r="V16" s="212"/>
      <c r="W16" s="212"/>
    </row>
    <row r="17" spans="1:23" ht="15">
      <c r="A17" s="200"/>
      <c r="B17" s="208"/>
      <c r="C17" s="208" t="s">
        <v>559</v>
      </c>
      <c r="D17" s="208"/>
      <c r="E17" s="202"/>
      <c r="F17" s="202"/>
      <c r="G17" s="209"/>
      <c r="H17" s="199">
        <v>1</v>
      </c>
      <c r="I17" s="199">
        <v>1</v>
      </c>
      <c r="J17" s="199">
        <v>1</v>
      </c>
      <c r="L17" s="194">
        <v>0</v>
      </c>
      <c r="M17" s="194">
        <v>0</v>
      </c>
      <c r="N17" s="194">
        <v>1</v>
      </c>
      <c r="O17" s="210"/>
      <c r="P17" s="203">
        <f t="shared" si="0"/>
        <v>0</v>
      </c>
      <c r="Q17" s="210"/>
      <c r="R17" s="210"/>
      <c r="S17" s="210"/>
      <c r="T17" s="210"/>
      <c r="U17" s="212"/>
      <c r="V17" s="212"/>
      <c r="W17" s="212"/>
    </row>
    <row r="18" spans="1:23" ht="15">
      <c r="A18" s="200"/>
      <c r="B18" s="208"/>
      <c r="C18" s="208" t="s">
        <v>560</v>
      </c>
      <c r="D18" s="208"/>
      <c r="E18" s="202"/>
      <c r="F18" s="202"/>
      <c r="G18" s="209"/>
      <c r="H18" s="199">
        <v>4</v>
      </c>
      <c r="I18" s="199">
        <v>5</v>
      </c>
      <c r="J18" s="199">
        <v>5</v>
      </c>
      <c r="L18" s="194">
        <v>0</v>
      </c>
      <c r="M18" s="194">
        <v>0</v>
      </c>
      <c r="N18" s="194">
        <v>5</v>
      </c>
      <c r="O18" s="210"/>
      <c r="P18" s="203">
        <f t="shared" si="0"/>
        <v>0</v>
      </c>
      <c r="Q18" s="210"/>
      <c r="R18" s="210"/>
      <c r="S18" s="210"/>
      <c r="T18" s="210"/>
      <c r="U18" s="212"/>
      <c r="V18" s="212"/>
      <c r="W18" s="212"/>
    </row>
    <row r="19" spans="1:23" ht="15.75">
      <c r="A19" s="246" t="s">
        <v>19</v>
      </c>
      <c r="B19" s="214" t="s">
        <v>561</v>
      </c>
      <c r="C19" s="214"/>
      <c r="D19" s="214"/>
      <c r="E19" s="215"/>
      <c r="F19" s="215"/>
      <c r="G19" s="205"/>
      <c r="H19" s="205">
        <f>SUM(H7:H18)</f>
        <v>100</v>
      </c>
      <c r="I19" s="205">
        <f>SUM(I7:I18)</f>
        <v>101</v>
      </c>
      <c r="J19" s="205">
        <f>SUM(J7:J18)</f>
        <v>84</v>
      </c>
      <c r="K19" s="216"/>
      <c r="L19" s="205">
        <f>SUM(L7:L18)</f>
        <v>0</v>
      </c>
      <c r="M19" s="205">
        <f>SUM(M7:M18)</f>
        <v>39</v>
      </c>
      <c r="N19" s="205">
        <f>SUM(N7:N18)</f>
        <v>45</v>
      </c>
      <c r="O19" s="210"/>
      <c r="P19" s="203">
        <f t="shared" si="0"/>
        <v>0</v>
      </c>
      <c r="Q19" s="210"/>
      <c r="R19" s="210"/>
      <c r="S19" s="210"/>
      <c r="T19" s="210"/>
      <c r="U19" s="212"/>
      <c r="V19" s="212"/>
      <c r="W19" s="212"/>
    </row>
    <row r="20" spans="1:23" ht="15.75">
      <c r="A20" s="194" t="s">
        <v>23</v>
      </c>
      <c r="B20" s="217" t="s">
        <v>562</v>
      </c>
      <c r="C20" s="218"/>
      <c r="D20" s="218"/>
      <c r="E20" s="219"/>
      <c r="F20" s="219"/>
      <c r="G20" s="220"/>
      <c r="H20" s="221"/>
      <c r="I20" s="221"/>
      <c r="J20" s="221"/>
      <c r="K20" s="216"/>
      <c r="M20" s="222"/>
      <c r="N20" s="223"/>
      <c r="O20" s="210"/>
      <c r="P20" s="203">
        <f t="shared" si="0"/>
        <v>0</v>
      </c>
      <c r="Q20" s="210"/>
      <c r="R20" s="210"/>
      <c r="S20" s="210"/>
      <c r="T20" s="210"/>
      <c r="U20" s="212"/>
      <c r="V20" s="212"/>
      <c r="W20" s="212"/>
    </row>
    <row r="21" spans="1:23" s="199" customFormat="1" ht="15.75">
      <c r="A21" s="209"/>
      <c r="B21" s="224"/>
      <c r="C21" s="225" t="s">
        <v>550</v>
      </c>
      <c r="D21" s="226"/>
      <c r="E21" s="227"/>
      <c r="F21" s="227"/>
      <c r="G21" s="227"/>
      <c r="H21" s="228">
        <v>0</v>
      </c>
      <c r="I21" s="228">
        <v>0</v>
      </c>
      <c r="J21" s="228">
        <v>0</v>
      </c>
      <c r="K21" s="221"/>
      <c r="L21" s="199">
        <v>0</v>
      </c>
      <c r="M21" s="199">
        <v>0</v>
      </c>
      <c r="N21" s="199">
        <v>0</v>
      </c>
      <c r="O21" s="229"/>
      <c r="P21" s="203">
        <f t="shared" si="0"/>
        <v>0</v>
      </c>
      <c r="Q21" s="229"/>
      <c r="R21" s="229"/>
      <c r="S21" s="229"/>
      <c r="T21" s="229"/>
      <c r="U21" s="230"/>
      <c r="V21" s="230"/>
      <c r="W21" s="230"/>
    </row>
    <row r="22" spans="1:23" ht="15">
      <c r="A22" s="200"/>
      <c r="B22" s="208"/>
      <c r="C22" s="208" t="s">
        <v>563</v>
      </c>
      <c r="D22" s="208"/>
      <c r="E22" s="202"/>
      <c r="F22" s="202"/>
      <c r="G22" s="227"/>
      <c r="H22" s="228">
        <v>1</v>
      </c>
      <c r="I22" s="228">
        <v>1</v>
      </c>
      <c r="J22" s="228">
        <v>1</v>
      </c>
      <c r="L22" s="194">
        <v>0</v>
      </c>
      <c r="M22" s="194">
        <v>1</v>
      </c>
      <c r="N22" s="194">
        <v>0</v>
      </c>
      <c r="O22" s="210"/>
      <c r="P22" s="203">
        <f t="shared" si="0"/>
        <v>0</v>
      </c>
      <c r="Q22" s="210"/>
      <c r="R22" s="210"/>
      <c r="S22" s="210"/>
      <c r="T22" s="231"/>
      <c r="U22" s="232"/>
      <c r="V22" s="232"/>
      <c r="W22" s="212"/>
    </row>
    <row r="23" spans="1:23" ht="15">
      <c r="A23" s="200"/>
      <c r="B23" s="208"/>
      <c r="C23" s="233" t="s">
        <v>564</v>
      </c>
      <c r="D23" s="233"/>
      <c r="E23" s="233"/>
      <c r="F23" s="233"/>
      <c r="G23" s="227"/>
      <c r="H23" s="228">
        <v>1</v>
      </c>
      <c r="I23" s="228">
        <v>1</v>
      </c>
      <c r="J23" s="228">
        <v>1</v>
      </c>
      <c r="L23" s="194">
        <v>0</v>
      </c>
      <c r="M23" s="194">
        <v>1</v>
      </c>
      <c r="N23" s="194">
        <v>0</v>
      </c>
      <c r="O23" s="210"/>
      <c r="P23" s="203">
        <f t="shared" si="0"/>
        <v>0</v>
      </c>
      <c r="Q23" s="234"/>
      <c r="R23" s="234"/>
      <c r="S23" s="234"/>
      <c r="T23" s="234"/>
      <c r="U23" s="235"/>
      <c r="V23" s="235"/>
      <c r="W23" s="235"/>
    </row>
    <row r="24" spans="1:23" ht="15">
      <c r="A24" s="200"/>
      <c r="B24" s="208"/>
      <c r="C24" s="233" t="s">
        <v>565</v>
      </c>
      <c r="D24" s="233"/>
      <c r="E24" s="233"/>
      <c r="F24" s="233"/>
      <c r="G24" s="227"/>
      <c r="H24" s="228">
        <v>1</v>
      </c>
      <c r="I24" s="228">
        <v>1</v>
      </c>
      <c r="J24" s="228">
        <v>1</v>
      </c>
      <c r="L24" s="194">
        <v>0</v>
      </c>
      <c r="M24" s="194">
        <v>1</v>
      </c>
      <c r="N24" s="194">
        <v>0</v>
      </c>
      <c r="O24" s="210"/>
      <c r="P24" s="203">
        <f t="shared" si="0"/>
        <v>0</v>
      </c>
      <c r="Q24" s="234"/>
      <c r="R24" s="234"/>
      <c r="S24" s="234"/>
      <c r="T24" s="234"/>
      <c r="U24" s="235"/>
      <c r="V24" s="235"/>
      <c r="W24" s="235"/>
    </row>
    <row r="25" spans="1:23" ht="15">
      <c r="A25" s="200"/>
      <c r="B25" s="208"/>
      <c r="C25" s="208" t="s">
        <v>566</v>
      </c>
      <c r="D25" s="208"/>
      <c r="E25" s="202"/>
      <c r="F25" s="202"/>
      <c r="G25" s="209"/>
      <c r="H25" s="228">
        <v>23</v>
      </c>
      <c r="I25" s="228">
        <v>23</v>
      </c>
      <c r="J25" s="228">
        <v>23</v>
      </c>
      <c r="L25" s="194">
        <v>0</v>
      </c>
      <c r="M25" s="194">
        <v>23</v>
      </c>
      <c r="N25" s="194">
        <v>0</v>
      </c>
      <c r="O25" s="210"/>
      <c r="P25" s="203">
        <f t="shared" si="0"/>
        <v>0</v>
      </c>
      <c r="Q25" s="234"/>
      <c r="R25" s="234"/>
      <c r="S25" s="234"/>
      <c r="T25" s="223"/>
      <c r="U25" s="236"/>
      <c r="V25" s="236"/>
      <c r="W25" s="237"/>
    </row>
    <row r="26" spans="1:16" ht="15">
      <c r="A26" s="200"/>
      <c r="B26" s="208"/>
      <c r="C26" s="208" t="s">
        <v>567</v>
      </c>
      <c r="D26" s="233"/>
      <c r="E26" s="233"/>
      <c r="F26" s="233"/>
      <c r="G26" s="209"/>
      <c r="H26" s="228">
        <v>12</v>
      </c>
      <c r="I26" s="228">
        <v>12</v>
      </c>
      <c r="J26" s="228">
        <v>12</v>
      </c>
      <c r="L26" s="194">
        <v>0</v>
      </c>
      <c r="M26" s="194">
        <v>12</v>
      </c>
      <c r="N26" s="194">
        <v>0</v>
      </c>
      <c r="P26" s="203">
        <f t="shared" si="0"/>
        <v>0</v>
      </c>
    </row>
    <row r="27" spans="1:16" ht="15">
      <c r="A27" s="200"/>
      <c r="B27" s="208"/>
      <c r="C27" s="208" t="s">
        <v>568</v>
      </c>
      <c r="D27" s="233"/>
      <c r="E27" s="233"/>
      <c r="F27" s="233"/>
      <c r="G27" s="227"/>
      <c r="H27" s="228">
        <v>1</v>
      </c>
      <c r="I27" s="228">
        <v>1</v>
      </c>
      <c r="J27" s="228">
        <v>1</v>
      </c>
      <c r="L27" s="194">
        <v>0</v>
      </c>
      <c r="M27" s="194">
        <v>1</v>
      </c>
      <c r="N27" s="194">
        <v>0</v>
      </c>
      <c r="P27" s="203">
        <f t="shared" si="0"/>
        <v>0</v>
      </c>
    </row>
    <row r="28" spans="1:16" ht="15">
      <c r="A28" s="200"/>
      <c r="B28" s="208"/>
      <c r="C28" s="208" t="s">
        <v>569</v>
      </c>
      <c r="D28" s="208"/>
      <c r="E28" s="202"/>
      <c r="F28" s="202"/>
      <c r="G28" s="227"/>
      <c r="H28" s="228">
        <v>5</v>
      </c>
      <c r="I28" s="228">
        <v>6</v>
      </c>
      <c r="J28" s="228">
        <v>6</v>
      </c>
      <c r="L28" s="194">
        <v>0</v>
      </c>
      <c r="M28" s="194">
        <v>6</v>
      </c>
      <c r="N28" s="194">
        <v>0</v>
      </c>
      <c r="P28" s="203">
        <f t="shared" si="0"/>
        <v>0</v>
      </c>
    </row>
    <row r="29" spans="1:16" ht="15">
      <c r="A29" s="200"/>
      <c r="B29" s="208"/>
      <c r="C29" s="208" t="s">
        <v>556</v>
      </c>
      <c r="D29" s="208"/>
      <c r="E29" s="202"/>
      <c r="F29" s="202"/>
      <c r="G29" s="227"/>
      <c r="H29" s="228">
        <v>0</v>
      </c>
      <c r="I29" s="228">
        <v>0</v>
      </c>
      <c r="J29" s="228">
        <v>0</v>
      </c>
      <c r="L29" s="194">
        <v>0</v>
      </c>
      <c r="M29" s="194">
        <v>0</v>
      </c>
      <c r="N29" s="194">
        <v>0</v>
      </c>
      <c r="P29" s="203">
        <f t="shared" si="0"/>
        <v>0</v>
      </c>
    </row>
    <row r="30" spans="1:16" ht="15">
      <c r="A30" s="200"/>
      <c r="B30" s="208"/>
      <c r="C30" s="208" t="s">
        <v>557</v>
      </c>
      <c r="D30" s="208"/>
      <c r="E30" s="202"/>
      <c r="F30" s="202"/>
      <c r="G30" s="227"/>
      <c r="H30" s="228">
        <v>0</v>
      </c>
      <c r="I30" s="228">
        <v>0</v>
      </c>
      <c r="J30" s="228">
        <v>0</v>
      </c>
      <c r="L30" s="194">
        <v>0</v>
      </c>
      <c r="M30" s="194">
        <v>0</v>
      </c>
      <c r="N30" s="194">
        <v>0</v>
      </c>
      <c r="P30" s="203">
        <f t="shared" si="0"/>
        <v>0</v>
      </c>
    </row>
    <row r="31" spans="1:16" ht="15.75">
      <c r="A31" s="246" t="s">
        <v>23</v>
      </c>
      <c r="B31" s="214" t="s">
        <v>561</v>
      </c>
      <c r="C31" s="214"/>
      <c r="D31" s="214"/>
      <c r="E31" s="215"/>
      <c r="F31" s="215"/>
      <c r="G31" s="238"/>
      <c r="H31" s="238">
        <f>SUM(H20:H30)</f>
        <v>44</v>
      </c>
      <c r="I31" s="238">
        <f>SUM(I20:I30)</f>
        <v>45</v>
      </c>
      <c r="J31" s="238">
        <f>SUM(J20:J30)</f>
        <v>45</v>
      </c>
      <c r="K31" s="216"/>
      <c r="L31" s="238">
        <f>SUM(L20:L30)</f>
        <v>0</v>
      </c>
      <c r="M31" s="238">
        <f>SUM(M20:M30)</f>
        <v>45</v>
      </c>
      <c r="N31" s="238">
        <f>SUM(N20:N30)</f>
        <v>0</v>
      </c>
      <c r="P31" s="203">
        <f t="shared" si="0"/>
        <v>0</v>
      </c>
    </row>
    <row r="32" spans="1:16" ht="15.75">
      <c r="A32" s="194" t="s">
        <v>26</v>
      </c>
      <c r="B32" s="202" t="s">
        <v>449</v>
      </c>
      <c r="C32" s="202"/>
      <c r="D32" s="202"/>
      <c r="E32" s="202"/>
      <c r="F32" s="202"/>
      <c r="G32" s="209"/>
      <c r="H32" s="239"/>
      <c r="I32" s="239"/>
      <c r="J32" s="239"/>
      <c r="L32" s="223"/>
      <c r="M32" s="222"/>
      <c r="P32" s="203">
        <f t="shared" si="0"/>
        <v>0</v>
      </c>
    </row>
    <row r="33" spans="1:16" ht="15">
      <c r="A33" s="200"/>
      <c r="B33" s="202"/>
      <c r="C33" s="233" t="s">
        <v>570</v>
      </c>
      <c r="D33" s="233"/>
      <c r="E33" s="233"/>
      <c r="F33" s="233"/>
      <c r="G33" s="209"/>
      <c r="H33" s="209">
        <v>1</v>
      </c>
      <c r="I33" s="209">
        <v>1</v>
      </c>
      <c r="J33" s="209">
        <v>1</v>
      </c>
      <c r="L33" s="194">
        <v>0</v>
      </c>
      <c r="M33" s="194">
        <v>1</v>
      </c>
      <c r="N33" s="194">
        <v>0</v>
      </c>
      <c r="P33" s="203">
        <f t="shared" si="0"/>
        <v>0</v>
      </c>
    </row>
    <row r="34" spans="1:16" ht="17.25" customHeight="1">
      <c r="A34" s="200"/>
      <c r="B34" s="202"/>
      <c r="C34" s="233" t="s">
        <v>571</v>
      </c>
      <c r="D34" s="233"/>
      <c r="E34" s="233"/>
      <c r="F34" s="233"/>
      <c r="G34" s="209"/>
      <c r="H34" s="209">
        <v>2</v>
      </c>
      <c r="I34" s="209">
        <v>2</v>
      </c>
      <c r="J34" s="209">
        <v>2</v>
      </c>
      <c r="L34" s="194">
        <v>0</v>
      </c>
      <c r="M34" s="194">
        <v>2</v>
      </c>
      <c r="N34" s="194">
        <v>0</v>
      </c>
      <c r="P34" s="203">
        <f t="shared" si="0"/>
        <v>0</v>
      </c>
    </row>
    <row r="35" spans="1:16" ht="15">
      <c r="A35" s="200"/>
      <c r="B35" s="202"/>
      <c r="C35" s="208" t="s">
        <v>572</v>
      </c>
      <c r="D35" s="240"/>
      <c r="E35" s="240"/>
      <c r="F35" s="240"/>
      <c r="G35" s="209"/>
      <c r="H35" s="209">
        <v>0</v>
      </c>
      <c r="I35" s="209">
        <v>0</v>
      </c>
      <c r="J35" s="209">
        <v>0</v>
      </c>
      <c r="L35" s="194">
        <v>0</v>
      </c>
      <c r="M35" s="194">
        <v>0</v>
      </c>
      <c r="N35" s="194">
        <v>0</v>
      </c>
      <c r="P35" s="203">
        <f t="shared" si="0"/>
        <v>0</v>
      </c>
    </row>
    <row r="36" spans="1:16" ht="15">
      <c r="A36" s="200"/>
      <c r="B36" s="202"/>
      <c r="C36" s="208" t="s">
        <v>573</v>
      </c>
      <c r="D36" s="208"/>
      <c r="E36" s="202"/>
      <c r="F36" s="202"/>
      <c r="G36" s="209"/>
      <c r="H36" s="209">
        <v>19</v>
      </c>
      <c r="I36" s="209">
        <v>18</v>
      </c>
      <c r="J36" s="209">
        <v>18</v>
      </c>
      <c r="L36" s="194">
        <v>0</v>
      </c>
      <c r="M36" s="194">
        <v>18</v>
      </c>
      <c r="N36" s="194">
        <v>0</v>
      </c>
      <c r="P36" s="203">
        <f t="shared" si="0"/>
        <v>0</v>
      </c>
    </row>
    <row r="37" spans="1:16" ht="15">
      <c r="A37" s="200"/>
      <c r="B37" s="202"/>
      <c r="C37" s="208" t="s">
        <v>574</v>
      </c>
      <c r="D37" s="208"/>
      <c r="E37" s="202"/>
      <c r="F37" s="202"/>
      <c r="G37" s="209"/>
      <c r="H37" s="209">
        <v>12</v>
      </c>
      <c r="I37" s="209">
        <v>12</v>
      </c>
      <c r="J37" s="209">
        <v>12</v>
      </c>
      <c r="L37" s="194">
        <v>0</v>
      </c>
      <c r="M37" s="194">
        <v>12</v>
      </c>
      <c r="N37" s="194">
        <v>0</v>
      </c>
      <c r="P37" s="203">
        <f t="shared" si="0"/>
        <v>0</v>
      </c>
    </row>
    <row r="38" spans="1:16" ht="15">
      <c r="A38" s="200"/>
      <c r="B38" s="202"/>
      <c r="C38" s="208" t="s">
        <v>575</v>
      </c>
      <c r="D38" s="208"/>
      <c r="E38" s="202"/>
      <c r="F38" s="202"/>
      <c r="G38" s="209"/>
      <c r="H38" s="209">
        <v>1</v>
      </c>
      <c r="I38" s="209">
        <v>1</v>
      </c>
      <c r="J38" s="209">
        <v>1</v>
      </c>
      <c r="L38" s="194">
        <v>0</v>
      </c>
      <c r="M38" s="194">
        <v>1</v>
      </c>
      <c r="N38" s="194">
        <v>0</v>
      </c>
      <c r="P38" s="203">
        <f t="shared" si="0"/>
        <v>0</v>
      </c>
    </row>
    <row r="39" spans="1:16" ht="15">
      <c r="A39" s="200"/>
      <c r="B39" s="202"/>
      <c r="C39" s="208" t="s">
        <v>576</v>
      </c>
      <c r="D39" s="208" t="s">
        <v>577</v>
      </c>
      <c r="E39" s="202"/>
      <c r="F39" s="202"/>
      <c r="G39" s="209"/>
      <c r="H39" s="209">
        <v>1</v>
      </c>
      <c r="I39" s="209">
        <v>1</v>
      </c>
      <c r="J39" s="209">
        <v>1</v>
      </c>
      <c r="L39" s="194">
        <v>0</v>
      </c>
      <c r="M39" s="194">
        <v>1</v>
      </c>
      <c r="N39" s="194">
        <v>0</v>
      </c>
      <c r="P39" s="203">
        <f t="shared" si="0"/>
        <v>0</v>
      </c>
    </row>
    <row r="40" spans="1:16" ht="15">
      <c r="A40" s="200"/>
      <c r="B40" s="202"/>
      <c r="C40" s="208" t="s">
        <v>578</v>
      </c>
      <c r="D40" s="208" t="s">
        <v>577</v>
      </c>
      <c r="E40" s="202"/>
      <c r="F40" s="202"/>
      <c r="G40" s="209"/>
      <c r="H40" s="209">
        <v>1</v>
      </c>
      <c r="I40" s="209">
        <v>1</v>
      </c>
      <c r="J40" s="209">
        <v>1</v>
      </c>
      <c r="L40" s="194">
        <v>0</v>
      </c>
      <c r="M40" s="194">
        <v>1</v>
      </c>
      <c r="N40" s="194">
        <v>0</v>
      </c>
      <c r="P40" s="203">
        <f t="shared" si="0"/>
        <v>0</v>
      </c>
    </row>
    <row r="41" spans="1:16" ht="15">
      <c r="A41" s="200"/>
      <c r="B41" s="202"/>
      <c r="C41" s="208" t="s">
        <v>579</v>
      </c>
      <c r="D41" s="208"/>
      <c r="E41" s="202"/>
      <c r="F41" s="202"/>
      <c r="G41" s="209"/>
      <c r="H41" s="209">
        <v>4</v>
      </c>
      <c r="I41" s="209">
        <v>3</v>
      </c>
      <c r="J41" s="209">
        <v>3</v>
      </c>
      <c r="L41" s="194">
        <v>0</v>
      </c>
      <c r="M41" s="194">
        <v>3</v>
      </c>
      <c r="N41" s="194">
        <v>0</v>
      </c>
      <c r="P41" s="203">
        <f t="shared" si="0"/>
        <v>0</v>
      </c>
    </row>
    <row r="42" spans="1:16" ht="15">
      <c r="A42" s="200"/>
      <c r="B42" s="202"/>
      <c r="C42" s="208" t="s">
        <v>580</v>
      </c>
      <c r="D42" s="208"/>
      <c r="E42" s="202"/>
      <c r="F42" s="202"/>
      <c r="G42" s="209"/>
      <c r="H42" s="209">
        <v>0</v>
      </c>
      <c r="I42" s="209">
        <v>0</v>
      </c>
      <c r="J42" s="209">
        <v>0</v>
      </c>
      <c r="L42" s="194">
        <v>0</v>
      </c>
      <c r="M42" s="194">
        <v>0</v>
      </c>
      <c r="N42" s="194">
        <v>0</v>
      </c>
      <c r="P42" s="203">
        <f t="shared" si="0"/>
        <v>0</v>
      </c>
    </row>
    <row r="43" spans="1:16" ht="15">
      <c r="A43" s="200"/>
      <c r="B43" s="202"/>
      <c r="C43" s="208" t="s">
        <v>581</v>
      </c>
      <c r="D43" s="208"/>
      <c r="E43" s="202"/>
      <c r="F43" s="202"/>
      <c r="G43" s="209"/>
      <c r="H43" s="209">
        <v>9</v>
      </c>
      <c r="I43" s="209">
        <v>9</v>
      </c>
      <c r="J43" s="209">
        <v>9</v>
      </c>
      <c r="L43" s="194">
        <v>0</v>
      </c>
      <c r="M43" s="194">
        <v>9</v>
      </c>
      <c r="N43" s="194">
        <v>0</v>
      </c>
      <c r="P43" s="203">
        <f t="shared" si="0"/>
        <v>0</v>
      </c>
    </row>
    <row r="44" spans="1:16" ht="15">
      <c r="A44" s="246" t="s">
        <v>582</v>
      </c>
      <c r="B44" s="205" t="s">
        <v>561</v>
      </c>
      <c r="C44" s="205"/>
      <c r="D44" s="205"/>
      <c r="E44" s="205"/>
      <c r="F44" s="205"/>
      <c r="G44" s="241"/>
      <c r="H44" s="241">
        <f>SUM(H32:H43)</f>
        <v>50</v>
      </c>
      <c r="I44" s="241">
        <f>SUM(I32:I43)</f>
        <v>48</v>
      </c>
      <c r="J44" s="241">
        <f>SUM(J32:J43)</f>
        <v>48</v>
      </c>
      <c r="L44" s="241">
        <f>SUM(L32:L43)</f>
        <v>0</v>
      </c>
      <c r="M44" s="241">
        <f>SUM(M32:M43)</f>
        <v>48</v>
      </c>
      <c r="N44" s="241">
        <f>SUM(N32:N43)</f>
        <v>0</v>
      </c>
      <c r="P44" s="203">
        <f t="shared" si="0"/>
        <v>0</v>
      </c>
    </row>
    <row r="45" spans="1:16" ht="15.75" hidden="1">
      <c r="A45" s="194" t="s">
        <v>30</v>
      </c>
      <c r="B45" s="202" t="s">
        <v>451</v>
      </c>
      <c r="C45" s="202"/>
      <c r="D45" s="202"/>
      <c r="E45" s="202"/>
      <c r="F45" s="202"/>
      <c r="G45" s="209"/>
      <c r="H45" s="239"/>
      <c r="I45" s="239"/>
      <c r="J45" s="239"/>
      <c r="M45" s="199"/>
      <c r="P45" s="203">
        <f t="shared" si="0"/>
        <v>0</v>
      </c>
    </row>
    <row r="46" spans="1:16" ht="15" hidden="1">
      <c r="A46" s="200"/>
      <c r="B46" s="202"/>
      <c r="C46" s="233" t="s">
        <v>583</v>
      </c>
      <c r="D46" s="233"/>
      <c r="E46" s="233"/>
      <c r="F46" s="233"/>
      <c r="G46" s="209"/>
      <c r="H46" s="209">
        <v>0</v>
      </c>
      <c r="I46" s="209"/>
      <c r="J46" s="209">
        <f aca="true" t="shared" si="1" ref="J46:J55">SUM(H46:I46)</f>
        <v>0</v>
      </c>
      <c r="L46" s="194">
        <v>0</v>
      </c>
      <c r="M46" s="194">
        <v>0</v>
      </c>
      <c r="N46" s="194">
        <v>0</v>
      </c>
      <c r="P46" s="203">
        <f t="shared" si="0"/>
        <v>0</v>
      </c>
    </row>
    <row r="47" spans="1:16" ht="15" hidden="1">
      <c r="A47" s="200"/>
      <c r="B47" s="202"/>
      <c r="C47" s="208" t="s">
        <v>584</v>
      </c>
      <c r="D47" s="240"/>
      <c r="E47" s="240"/>
      <c r="F47" s="240"/>
      <c r="G47" s="209"/>
      <c r="H47" s="209">
        <v>0</v>
      </c>
      <c r="I47" s="209"/>
      <c r="J47" s="209">
        <f t="shared" si="1"/>
        <v>0</v>
      </c>
      <c r="L47" s="194">
        <v>0</v>
      </c>
      <c r="M47" s="194">
        <v>0</v>
      </c>
      <c r="N47" s="194">
        <v>0</v>
      </c>
      <c r="P47" s="203">
        <f t="shared" si="0"/>
        <v>0</v>
      </c>
    </row>
    <row r="48" spans="1:16" ht="15" hidden="1">
      <c r="A48" s="200"/>
      <c r="B48" s="202"/>
      <c r="C48" s="208" t="s">
        <v>585</v>
      </c>
      <c r="D48" s="208"/>
      <c r="E48" s="202"/>
      <c r="F48" s="202"/>
      <c r="G48" s="209"/>
      <c r="H48" s="209">
        <v>0</v>
      </c>
      <c r="I48" s="209"/>
      <c r="J48" s="209">
        <f t="shared" si="1"/>
        <v>0</v>
      </c>
      <c r="L48" s="194">
        <v>0</v>
      </c>
      <c r="M48" s="199">
        <v>0</v>
      </c>
      <c r="N48" s="199">
        <v>0</v>
      </c>
      <c r="P48" s="203">
        <f t="shared" si="0"/>
        <v>0</v>
      </c>
    </row>
    <row r="49" spans="1:16" ht="15" hidden="1">
      <c r="A49" s="200"/>
      <c r="B49" s="202"/>
      <c r="C49" s="208" t="s">
        <v>576</v>
      </c>
      <c r="D49" s="208"/>
      <c r="E49" s="202"/>
      <c r="F49" s="202"/>
      <c r="G49" s="209"/>
      <c r="H49" s="209">
        <v>0</v>
      </c>
      <c r="I49" s="209"/>
      <c r="J49" s="209">
        <f t="shared" si="1"/>
        <v>0</v>
      </c>
      <c r="L49" s="194">
        <v>0</v>
      </c>
      <c r="M49" s="199">
        <v>0</v>
      </c>
      <c r="N49" s="199">
        <v>0</v>
      </c>
      <c r="P49" s="203">
        <f t="shared" si="0"/>
        <v>0</v>
      </c>
    </row>
    <row r="50" spans="1:16" ht="15" hidden="1">
      <c r="A50" s="200"/>
      <c r="B50" s="202"/>
      <c r="C50" s="208" t="s">
        <v>586</v>
      </c>
      <c r="D50" s="208"/>
      <c r="E50" s="202"/>
      <c r="F50" s="202"/>
      <c r="G50" s="209"/>
      <c r="H50" s="209">
        <v>0</v>
      </c>
      <c r="I50" s="209"/>
      <c r="J50" s="209">
        <f t="shared" si="1"/>
        <v>0</v>
      </c>
      <c r="L50" s="194">
        <v>0</v>
      </c>
      <c r="M50" s="199">
        <v>0</v>
      </c>
      <c r="N50" s="199">
        <v>0</v>
      </c>
      <c r="P50" s="203">
        <f t="shared" si="0"/>
        <v>0</v>
      </c>
    </row>
    <row r="51" spans="1:16" ht="15" hidden="1">
      <c r="A51" s="200"/>
      <c r="B51" s="202"/>
      <c r="C51" s="208" t="s">
        <v>587</v>
      </c>
      <c r="D51" s="208"/>
      <c r="E51" s="202"/>
      <c r="F51" s="202"/>
      <c r="G51" s="209"/>
      <c r="H51" s="209">
        <v>0</v>
      </c>
      <c r="I51" s="209"/>
      <c r="J51" s="209">
        <f t="shared" si="1"/>
        <v>0</v>
      </c>
      <c r="L51" s="194">
        <v>0</v>
      </c>
      <c r="M51" s="194">
        <v>0</v>
      </c>
      <c r="N51" s="194">
        <v>0</v>
      </c>
      <c r="P51" s="203">
        <f t="shared" si="0"/>
        <v>0</v>
      </c>
    </row>
    <row r="52" spans="1:16" ht="15" hidden="1">
      <c r="A52" s="200"/>
      <c r="B52" s="202"/>
      <c r="C52" s="208" t="s">
        <v>588</v>
      </c>
      <c r="D52" s="208"/>
      <c r="E52" s="202"/>
      <c r="F52" s="202"/>
      <c r="G52" s="209"/>
      <c r="H52" s="209">
        <v>0</v>
      </c>
      <c r="I52" s="209"/>
      <c r="J52" s="209">
        <f t="shared" si="1"/>
        <v>0</v>
      </c>
      <c r="L52" s="194">
        <v>0</v>
      </c>
      <c r="M52" s="194">
        <v>0</v>
      </c>
      <c r="N52" s="194">
        <v>0</v>
      </c>
      <c r="P52" s="203">
        <f t="shared" si="0"/>
        <v>0</v>
      </c>
    </row>
    <row r="53" spans="1:16" ht="15" hidden="1">
      <c r="A53" s="200"/>
      <c r="B53" s="202"/>
      <c r="C53" s="208" t="s">
        <v>589</v>
      </c>
      <c r="D53" s="208"/>
      <c r="E53" s="202"/>
      <c r="F53" s="202"/>
      <c r="G53" s="209"/>
      <c r="H53" s="209">
        <v>0</v>
      </c>
      <c r="I53" s="209"/>
      <c r="J53" s="209">
        <f t="shared" si="1"/>
        <v>0</v>
      </c>
      <c r="L53" s="194">
        <v>0</v>
      </c>
      <c r="M53" s="194">
        <v>0</v>
      </c>
      <c r="N53" s="194">
        <v>0</v>
      </c>
      <c r="P53" s="203">
        <f t="shared" si="0"/>
        <v>0</v>
      </c>
    </row>
    <row r="54" spans="1:16" ht="15" hidden="1">
      <c r="A54" s="200"/>
      <c r="B54" s="202"/>
      <c r="C54" s="208" t="s">
        <v>590</v>
      </c>
      <c r="D54" s="208"/>
      <c r="E54" s="202"/>
      <c r="F54" s="202"/>
      <c r="G54" s="209"/>
      <c r="H54" s="209">
        <v>0</v>
      </c>
      <c r="I54" s="209"/>
      <c r="J54" s="209">
        <f t="shared" si="1"/>
        <v>0</v>
      </c>
      <c r="L54" s="194">
        <v>0</v>
      </c>
      <c r="M54" s="194">
        <v>0</v>
      </c>
      <c r="N54" s="194">
        <v>0</v>
      </c>
      <c r="P54" s="203">
        <f t="shared" si="0"/>
        <v>0</v>
      </c>
    </row>
    <row r="55" spans="1:16" ht="15" hidden="1">
      <c r="A55" s="213" t="s">
        <v>30</v>
      </c>
      <c r="B55" s="205" t="s">
        <v>561</v>
      </c>
      <c r="C55" s="205"/>
      <c r="D55" s="205"/>
      <c r="E55" s="205"/>
      <c r="F55" s="205"/>
      <c r="G55" s="241"/>
      <c r="H55" s="241">
        <f>SUM(H45:H54)</f>
        <v>0</v>
      </c>
      <c r="I55" s="241">
        <f>SUM(I45:I54)</f>
        <v>0</v>
      </c>
      <c r="J55" s="241">
        <f t="shared" si="1"/>
        <v>0</v>
      </c>
      <c r="L55" s="241">
        <f>SUM(L45:L54)</f>
        <v>0</v>
      </c>
      <c r="M55" s="241">
        <f>SUM(M45:M54)</f>
        <v>0</v>
      </c>
      <c r="N55" s="241">
        <f>SUM(N45:N54)</f>
        <v>0</v>
      </c>
      <c r="P55" s="203">
        <f t="shared" si="0"/>
        <v>0</v>
      </c>
    </row>
    <row r="56" spans="1:16" ht="15.75">
      <c r="A56" s="194" t="s">
        <v>30</v>
      </c>
      <c r="B56" s="202" t="s">
        <v>453</v>
      </c>
      <c r="C56" s="202"/>
      <c r="D56" s="202"/>
      <c r="E56" s="202"/>
      <c r="F56" s="202"/>
      <c r="G56" s="209"/>
      <c r="H56" s="239"/>
      <c r="I56" s="239"/>
      <c r="J56" s="239"/>
      <c r="M56" s="199"/>
      <c r="P56" s="203">
        <f t="shared" si="0"/>
        <v>0</v>
      </c>
    </row>
    <row r="57" spans="1:16" ht="15">
      <c r="A57" s="200"/>
      <c r="B57" s="202"/>
      <c r="C57" s="202" t="s">
        <v>583</v>
      </c>
      <c r="D57" s="202"/>
      <c r="E57" s="202"/>
      <c r="F57" s="202"/>
      <c r="G57" s="209"/>
      <c r="H57" s="194">
        <v>1</v>
      </c>
      <c r="I57" s="194">
        <v>1</v>
      </c>
      <c r="J57" s="194">
        <v>1</v>
      </c>
      <c r="L57" s="194">
        <v>0</v>
      </c>
      <c r="M57" s="194">
        <v>1</v>
      </c>
      <c r="N57" s="194">
        <v>0</v>
      </c>
      <c r="P57" s="203">
        <f t="shared" si="0"/>
        <v>0</v>
      </c>
    </row>
    <row r="58" spans="1:16" ht="15">
      <c r="A58" s="200"/>
      <c r="B58" s="202"/>
      <c r="C58" s="202" t="s">
        <v>591</v>
      </c>
      <c r="D58" s="202"/>
      <c r="E58" s="202"/>
      <c r="F58" s="202"/>
      <c r="G58" s="209"/>
      <c r="H58" s="194">
        <v>1</v>
      </c>
      <c r="I58" s="194">
        <v>1</v>
      </c>
      <c r="J58" s="194">
        <v>1</v>
      </c>
      <c r="L58" s="194">
        <v>0</v>
      </c>
      <c r="M58" s="194">
        <v>0</v>
      </c>
      <c r="N58" s="194">
        <v>1</v>
      </c>
      <c r="P58" s="203">
        <f t="shared" si="0"/>
        <v>0</v>
      </c>
    </row>
    <row r="59" spans="1:16" ht="15">
      <c r="A59" s="200"/>
      <c r="B59" s="202"/>
      <c r="C59" s="233" t="s">
        <v>584</v>
      </c>
      <c r="D59" s="233"/>
      <c r="E59" s="233"/>
      <c r="F59" s="233"/>
      <c r="G59" s="209"/>
      <c r="H59" s="194">
        <v>1</v>
      </c>
      <c r="I59" s="194">
        <v>1</v>
      </c>
      <c r="J59" s="194">
        <v>1</v>
      </c>
      <c r="L59" s="194">
        <v>0</v>
      </c>
      <c r="M59" s="194">
        <v>1</v>
      </c>
      <c r="N59" s="194">
        <v>0</v>
      </c>
      <c r="P59" s="203">
        <f t="shared" si="0"/>
        <v>0</v>
      </c>
    </row>
    <row r="60" spans="1:16" ht="15">
      <c r="A60" s="200"/>
      <c r="B60" s="202"/>
      <c r="C60" s="208" t="s">
        <v>586</v>
      </c>
      <c r="D60" s="240"/>
      <c r="E60" s="240"/>
      <c r="F60" s="240"/>
      <c r="G60" s="209"/>
      <c r="H60" s="194">
        <v>7</v>
      </c>
      <c r="I60" s="194">
        <v>7</v>
      </c>
      <c r="J60" s="194">
        <v>7</v>
      </c>
      <c r="L60" s="194">
        <v>0</v>
      </c>
      <c r="M60" s="194">
        <v>7</v>
      </c>
      <c r="N60" s="194">
        <v>0</v>
      </c>
      <c r="P60" s="203">
        <f t="shared" si="0"/>
        <v>0</v>
      </c>
    </row>
    <row r="61" spans="1:16" ht="15">
      <c r="A61" s="200"/>
      <c r="B61" s="202"/>
      <c r="C61" s="208" t="s">
        <v>592</v>
      </c>
      <c r="D61" s="240"/>
      <c r="E61" s="240"/>
      <c r="F61" s="240"/>
      <c r="G61" s="209"/>
      <c r="H61" s="194">
        <v>1</v>
      </c>
      <c r="I61" s="194">
        <v>1</v>
      </c>
      <c r="J61" s="194">
        <v>1</v>
      </c>
      <c r="L61" s="194">
        <v>0</v>
      </c>
      <c r="M61" s="194">
        <v>1</v>
      </c>
      <c r="N61" s="194">
        <v>0</v>
      </c>
      <c r="P61" s="203">
        <f t="shared" si="0"/>
        <v>0</v>
      </c>
    </row>
    <row r="62" spans="1:16" ht="15">
      <c r="A62" s="200"/>
      <c r="B62" s="202"/>
      <c r="C62" s="208" t="s">
        <v>593</v>
      </c>
      <c r="D62" s="240"/>
      <c r="E62" s="240"/>
      <c r="F62" s="240"/>
      <c r="G62" s="209"/>
      <c r="H62" s="194">
        <v>1</v>
      </c>
      <c r="I62" s="194">
        <v>1</v>
      </c>
      <c r="J62" s="194">
        <v>1</v>
      </c>
      <c r="L62" s="194">
        <v>0</v>
      </c>
      <c r="M62" s="194">
        <v>0</v>
      </c>
      <c r="N62" s="194">
        <v>1</v>
      </c>
      <c r="P62" s="203">
        <f t="shared" si="0"/>
        <v>0</v>
      </c>
    </row>
    <row r="63" spans="1:16" ht="15">
      <c r="A63" s="200"/>
      <c r="B63" s="202"/>
      <c r="C63" s="208" t="s">
        <v>594</v>
      </c>
      <c r="D63" s="208"/>
      <c r="E63" s="202"/>
      <c r="F63" s="202"/>
      <c r="G63" s="209"/>
      <c r="H63" s="194">
        <v>12</v>
      </c>
      <c r="I63" s="194">
        <v>12</v>
      </c>
      <c r="J63" s="194">
        <v>12</v>
      </c>
      <c r="L63" s="194">
        <v>0</v>
      </c>
      <c r="M63" s="194">
        <v>10</v>
      </c>
      <c r="N63" s="194">
        <v>2</v>
      </c>
      <c r="P63" s="203">
        <f t="shared" si="0"/>
        <v>0</v>
      </c>
    </row>
    <row r="64" spans="1:16" ht="15">
      <c r="A64" s="200"/>
      <c r="B64" s="202"/>
      <c r="C64" s="208" t="s">
        <v>595</v>
      </c>
      <c r="D64" s="208"/>
      <c r="E64" s="202"/>
      <c r="F64" s="202"/>
      <c r="G64" s="209"/>
      <c r="H64" s="194">
        <v>11</v>
      </c>
      <c r="I64" s="194">
        <v>11</v>
      </c>
      <c r="J64" s="194">
        <v>11</v>
      </c>
      <c r="L64" s="194">
        <v>0</v>
      </c>
      <c r="M64" s="194">
        <v>0</v>
      </c>
      <c r="N64" s="194">
        <v>11</v>
      </c>
      <c r="P64" s="203">
        <f t="shared" si="0"/>
        <v>0</v>
      </c>
    </row>
    <row r="65" spans="1:16" ht="15">
      <c r="A65" s="200"/>
      <c r="B65" s="202"/>
      <c r="C65" s="208" t="s">
        <v>596</v>
      </c>
      <c r="D65" s="208"/>
      <c r="E65" s="202"/>
      <c r="F65" s="202"/>
      <c r="G65" s="209"/>
      <c r="H65" s="194">
        <v>11</v>
      </c>
      <c r="I65" s="194">
        <v>11</v>
      </c>
      <c r="J65" s="194">
        <v>11</v>
      </c>
      <c r="L65" s="194">
        <v>0</v>
      </c>
      <c r="M65" s="194">
        <v>0</v>
      </c>
      <c r="N65" s="194">
        <v>11</v>
      </c>
      <c r="P65" s="203">
        <f t="shared" si="0"/>
        <v>0</v>
      </c>
    </row>
    <row r="66" spans="1:16" ht="15">
      <c r="A66" s="200"/>
      <c r="B66" s="202"/>
      <c r="C66" s="208" t="s">
        <v>597</v>
      </c>
      <c r="D66" s="208"/>
      <c r="E66" s="202"/>
      <c r="F66" s="202"/>
      <c r="G66" s="209"/>
      <c r="H66" s="194">
        <v>1</v>
      </c>
      <c r="I66" s="194">
        <v>1</v>
      </c>
      <c r="J66" s="194">
        <v>1</v>
      </c>
      <c r="L66" s="194">
        <v>0</v>
      </c>
      <c r="M66" s="194">
        <v>0</v>
      </c>
      <c r="N66" s="194">
        <v>1</v>
      </c>
      <c r="P66" s="203">
        <f t="shared" si="0"/>
        <v>0</v>
      </c>
    </row>
    <row r="67" spans="1:16" ht="15">
      <c r="A67" s="200"/>
      <c r="B67" s="202"/>
      <c r="C67" s="208" t="s">
        <v>598</v>
      </c>
      <c r="D67" s="208"/>
      <c r="E67" s="202"/>
      <c r="F67" s="202"/>
      <c r="G67" s="209"/>
      <c r="H67" s="194">
        <v>5</v>
      </c>
      <c r="I67" s="194">
        <v>5</v>
      </c>
      <c r="J67" s="194">
        <v>5</v>
      </c>
      <c r="L67" s="194">
        <v>0</v>
      </c>
      <c r="M67" s="194">
        <v>5</v>
      </c>
      <c r="N67" s="194">
        <v>0</v>
      </c>
      <c r="P67" s="203">
        <f t="shared" si="0"/>
        <v>0</v>
      </c>
    </row>
    <row r="68" spans="1:16" ht="15">
      <c r="A68" s="200"/>
      <c r="B68" s="202"/>
      <c r="C68" s="208" t="s">
        <v>599</v>
      </c>
      <c r="D68" s="208"/>
      <c r="E68" s="202"/>
      <c r="F68" s="202"/>
      <c r="G68" s="209"/>
      <c r="H68" s="194">
        <v>5</v>
      </c>
      <c r="I68" s="194">
        <v>5</v>
      </c>
      <c r="J68" s="194">
        <v>5</v>
      </c>
      <c r="L68" s="194">
        <v>0</v>
      </c>
      <c r="M68" s="194">
        <v>5</v>
      </c>
      <c r="N68" s="194">
        <v>0</v>
      </c>
      <c r="P68" s="203">
        <f t="shared" si="0"/>
        <v>0</v>
      </c>
    </row>
    <row r="69" spans="1:16" ht="15">
      <c r="A69" s="200"/>
      <c r="B69" s="202"/>
      <c r="C69" s="208" t="s">
        <v>600</v>
      </c>
      <c r="D69" s="208"/>
      <c r="E69" s="202"/>
      <c r="F69" s="202"/>
      <c r="G69" s="209"/>
      <c r="H69" s="194">
        <v>2</v>
      </c>
      <c r="I69" s="194">
        <v>2</v>
      </c>
      <c r="J69" s="194">
        <v>2</v>
      </c>
      <c r="L69" s="194">
        <v>0</v>
      </c>
      <c r="M69" s="194">
        <v>0</v>
      </c>
      <c r="N69" s="194">
        <v>2</v>
      </c>
      <c r="P69" s="203">
        <f t="shared" si="0"/>
        <v>0</v>
      </c>
    </row>
    <row r="70" spans="1:16" ht="15">
      <c r="A70" s="200"/>
      <c r="B70" s="202"/>
      <c r="C70" s="208" t="s">
        <v>601</v>
      </c>
      <c r="D70" s="208"/>
      <c r="E70" s="202"/>
      <c r="F70" s="202"/>
      <c r="G70" s="209"/>
      <c r="H70" s="194">
        <v>1</v>
      </c>
      <c r="I70" s="194">
        <v>1</v>
      </c>
      <c r="J70" s="194">
        <v>1</v>
      </c>
      <c r="L70" s="194">
        <v>0</v>
      </c>
      <c r="M70" s="194">
        <v>0</v>
      </c>
      <c r="N70" s="194">
        <v>1</v>
      </c>
      <c r="P70" s="203">
        <f t="shared" si="0"/>
        <v>0</v>
      </c>
    </row>
    <row r="71" spans="3:16" ht="15">
      <c r="C71" s="194" t="s">
        <v>602</v>
      </c>
      <c r="D71" s="208"/>
      <c r="E71" s="202"/>
      <c r="F71" s="202"/>
      <c r="G71" s="209"/>
      <c r="H71" s="194">
        <v>2</v>
      </c>
      <c r="I71" s="194">
        <v>2</v>
      </c>
      <c r="J71" s="194">
        <v>2</v>
      </c>
      <c r="L71" s="194">
        <v>0</v>
      </c>
      <c r="M71" s="194">
        <v>0</v>
      </c>
      <c r="N71" s="194">
        <v>2</v>
      </c>
      <c r="P71" s="203">
        <f t="shared" si="0"/>
        <v>0</v>
      </c>
    </row>
    <row r="72" spans="1:16" ht="15">
      <c r="A72" s="200"/>
      <c r="B72" s="202"/>
      <c r="C72" s="208" t="s">
        <v>603</v>
      </c>
      <c r="D72" s="208"/>
      <c r="E72" s="202"/>
      <c r="F72" s="202"/>
      <c r="G72" s="209"/>
      <c r="H72" s="194">
        <v>7</v>
      </c>
      <c r="I72" s="194">
        <v>7</v>
      </c>
      <c r="J72" s="194">
        <v>7</v>
      </c>
      <c r="L72" s="194">
        <v>0</v>
      </c>
      <c r="M72" s="194">
        <v>7</v>
      </c>
      <c r="N72" s="194">
        <v>0</v>
      </c>
      <c r="P72" s="203">
        <f t="shared" si="0"/>
        <v>0</v>
      </c>
    </row>
    <row r="73" spans="1:16" ht="15">
      <c r="A73" s="200"/>
      <c r="B73" s="202"/>
      <c r="C73" s="208" t="s">
        <v>604</v>
      </c>
      <c r="D73" s="208"/>
      <c r="E73" s="202"/>
      <c r="F73" s="202"/>
      <c r="G73" s="209"/>
      <c r="H73" s="194">
        <v>2</v>
      </c>
      <c r="I73" s="194">
        <v>2</v>
      </c>
      <c r="J73" s="194">
        <v>2</v>
      </c>
      <c r="L73" s="194">
        <v>0</v>
      </c>
      <c r="M73" s="194">
        <v>0</v>
      </c>
      <c r="N73" s="194">
        <v>2</v>
      </c>
      <c r="P73" s="203">
        <f aca="true" t="shared" si="2" ref="P73:P108">SUM(L73:O73)-J73</f>
        <v>0</v>
      </c>
    </row>
    <row r="74" spans="1:16" ht="15">
      <c r="A74" s="200"/>
      <c r="B74" s="202"/>
      <c r="C74" s="208" t="s">
        <v>605</v>
      </c>
      <c r="D74" s="208"/>
      <c r="E74" s="202"/>
      <c r="F74" s="202"/>
      <c r="G74" s="209"/>
      <c r="H74" s="194">
        <v>7</v>
      </c>
      <c r="I74" s="194">
        <v>7</v>
      </c>
      <c r="J74" s="194">
        <v>7</v>
      </c>
      <c r="L74" s="194">
        <v>0</v>
      </c>
      <c r="M74" s="194">
        <v>0</v>
      </c>
      <c r="N74" s="194">
        <v>7</v>
      </c>
      <c r="P74" s="203">
        <f t="shared" si="2"/>
        <v>0</v>
      </c>
    </row>
    <row r="75" spans="1:16" ht="15">
      <c r="A75" s="200"/>
      <c r="B75" s="202"/>
      <c r="C75" s="208" t="s">
        <v>576</v>
      </c>
      <c r="D75" s="208"/>
      <c r="E75" s="202"/>
      <c r="F75" s="202"/>
      <c r="G75" s="209"/>
      <c r="H75" s="194">
        <v>30</v>
      </c>
      <c r="I75" s="194">
        <v>30</v>
      </c>
      <c r="J75" s="194">
        <v>30</v>
      </c>
      <c r="L75" s="194">
        <v>0</v>
      </c>
      <c r="M75" s="194">
        <v>18</v>
      </c>
      <c r="N75" s="194">
        <v>12</v>
      </c>
      <c r="P75" s="203">
        <f t="shared" si="2"/>
        <v>0</v>
      </c>
    </row>
    <row r="76" spans="1:16" ht="15">
      <c r="A76" s="200"/>
      <c r="B76" s="202"/>
      <c r="C76" s="208" t="s">
        <v>606</v>
      </c>
      <c r="D76" s="208"/>
      <c r="E76" s="202"/>
      <c r="F76" s="202"/>
      <c r="G76" s="209"/>
      <c r="H76" s="194">
        <v>9</v>
      </c>
      <c r="I76" s="194">
        <v>9</v>
      </c>
      <c r="J76" s="194">
        <v>9</v>
      </c>
      <c r="L76" s="194">
        <v>0</v>
      </c>
      <c r="M76" s="194">
        <v>6</v>
      </c>
      <c r="N76" s="194">
        <v>3</v>
      </c>
      <c r="P76" s="203">
        <f t="shared" si="2"/>
        <v>0</v>
      </c>
    </row>
    <row r="77" spans="1:16" ht="15">
      <c r="A77" s="200"/>
      <c r="B77" s="202"/>
      <c r="C77" s="208" t="s">
        <v>580</v>
      </c>
      <c r="D77" s="208"/>
      <c r="E77" s="202"/>
      <c r="F77" s="202"/>
      <c r="G77" s="209"/>
      <c r="H77" s="194">
        <v>14</v>
      </c>
      <c r="I77" s="194">
        <v>14</v>
      </c>
      <c r="J77" s="194">
        <v>14</v>
      </c>
      <c r="L77" s="194">
        <v>0</v>
      </c>
      <c r="M77" s="194">
        <v>14</v>
      </c>
      <c r="N77" s="194">
        <v>0</v>
      </c>
      <c r="P77" s="203">
        <f t="shared" si="2"/>
        <v>0</v>
      </c>
    </row>
    <row r="78" spans="1:16" ht="15">
      <c r="A78" s="246" t="s">
        <v>30</v>
      </c>
      <c r="B78" s="205" t="s">
        <v>561</v>
      </c>
      <c r="C78" s="205"/>
      <c r="D78" s="205"/>
      <c r="E78" s="205"/>
      <c r="F78" s="205"/>
      <c r="G78" s="241"/>
      <c r="H78" s="241">
        <f>SUM(H56:H77)</f>
        <v>131</v>
      </c>
      <c r="I78" s="241">
        <f>SUM(I56:I77)</f>
        <v>131</v>
      </c>
      <c r="J78" s="241">
        <f>SUM(J56:J77)</f>
        <v>131</v>
      </c>
      <c r="L78" s="241">
        <f>SUM(L56:L77)</f>
        <v>0</v>
      </c>
      <c r="M78" s="241">
        <f>SUM(M56:M77)</f>
        <v>75</v>
      </c>
      <c r="N78" s="241">
        <f>SUM(N56:N77)</f>
        <v>56</v>
      </c>
      <c r="P78" s="203">
        <f t="shared" si="2"/>
        <v>0</v>
      </c>
    </row>
    <row r="79" spans="1:16" ht="15.75">
      <c r="A79" s="223"/>
      <c r="B79" s="242"/>
      <c r="C79" s="242"/>
      <c r="D79" s="242"/>
      <c r="E79" s="242"/>
      <c r="F79" s="242"/>
      <c r="G79" s="243" t="s">
        <v>607</v>
      </c>
      <c r="H79" s="239"/>
      <c r="I79" s="239"/>
      <c r="J79" s="239"/>
      <c r="M79" s="199"/>
      <c r="P79" s="203">
        <f t="shared" si="2"/>
        <v>0</v>
      </c>
    </row>
    <row r="80" spans="1:16" ht="15.75">
      <c r="A80" s="223"/>
      <c r="B80" s="242"/>
      <c r="C80" s="242"/>
      <c r="D80" s="242"/>
      <c r="E80" s="242"/>
      <c r="F80" s="242"/>
      <c r="H80" s="239"/>
      <c r="I80" s="239"/>
      <c r="J80" s="239"/>
      <c r="M80" s="197" t="s">
        <v>547</v>
      </c>
      <c r="P80" s="203">
        <f t="shared" si="2"/>
        <v>0</v>
      </c>
    </row>
    <row r="81" spans="1:16" ht="15.75">
      <c r="A81" s="223"/>
      <c r="B81" s="242"/>
      <c r="C81" s="242"/>
      <c r="D81" s="242"/>
      <c r="E81" s="242"/>
      <c r="F81" s="242"/>
      <c r="G81" s="197"/>
      <c r="H81" s="239"/>
      <c r="I81" s="239"/>
      <c r="J81" s="239"/>
      <c r="M81" s="199"/>
      <c r="P81" s="203">
        <f t="shared" si="2"/>
        <v>0</v>
      </c>
    </row>
    <row r="82" spans="1:21" ht="15">
      <c r="A82" s="200"/>
      <c r="B82" s="201"/>
      <c r="C82" s="201"/>
      <c r="D82" s="201"/>
      <c r="E82" s="202"/>
      <c r="F82" s="202"/>
      <c r="G82" s="200"/>
      <c r="L82" s="637" t="s">
        <v>0</v>
      </c>
      <c r="M82" s="638"/>
      <c r="N82" s="639"/>
      <c r="O82" s="203"/>
      <c r="P82" s="203">
        <f t="shared" si="2"/>
        <v>0</v>
      </c>
      <c r="Q82" s="203"/>
      <c r="R82" s="203"/>
      <c r="S82" s="203"/>
      <c r="T82" s="203"/>
      <c r="U82" s="203"/>
    </row>
    <row r="83" spans="1:21" ht="55.5" customHeight="1">
      <c r="A83" s="204"/>
      <c r="B83" s="660" t="s">
        <v>549</v>
      </c>
      <c r="C83" s="660"/>
      <c r="D83" s="660"/>
      <c r="E83" s="205"/>
      <c r="F83" s="205"/>
      <c r="G83" s="206"/>
      <c r="H83" s="207" t="str">
        <f>H6</f>
        <v>Eredeti ei.</v>
      </c>
      <c r="I83" s="207" t="str">
        <f>I6</f>
        <v>Módosított ei.</v>
      </c>
      <c r="J83" s="207" t="str">
        <f>J6</f>
        <v>Teljesítés</v>
      </c>
      <c r="L83" s="68" t="s">
        <v>14</v>
      </c>
      <c r="M83" s="68" t="s">
        <v>15</v>
      </c>
      <c r="N83" s="68" t="s">
        <v>16</v>
      </c>
      <c r="O83" s="203"/>
      <c r="P83" s="203"/>
      <c r="Q83" s="203"/>
      <c r="R83" s="203"/>
      <c r="S83" s="203"/>
      <c r="T83" s="203"/>
      <c r="U83" s="203"/>
    </row>
    <row r="84" spans="1:16" ht="15.75">
      <c r="A84" s="194" t="s">
        <v>33</v>
      </c>
      <c r="B84" s="202" t="s">
        <v>455</v>
      </c>
      <c r="C84" s="202"/>
      <c r="D84" s="202"/>
      <c r="E84" s="202"/>
      <c r="F84" s="202"/>
      <c r="G84" s="209"/>
      <c r="H84" s="239"/>
      <c r="I84" s="239"/>
      <c r="J84" s="239"/>
      <c r="M84" s="199"/>
      <c r="P84" s="203">
        <f t="shared" si="2"/>
        <v>0</v>
      </c>
    </row>
    <row r="85" spans="1:16" ht="15">
      <c r="A85" s="200"/>
      <c r="B85" s="202"/>
      <c r="C85" s="202" t="s">
        <v>583</v>
      </c>
      <c r="D85" s="202"/>
      <c r="E85" s="202"/>
      <c r="F85" s="202"/>
      <c r="G85" s="209"/>
      <c r="H85" s="209">
        <v>1</v>
      </c>
      <c r="I85" s="209">
        <v>1</v>
      </c>
      <c r="J85" s="194">
        <v>1</v>
      </c>
      <c r="L85" s="194">
        <v>0</v>
      </c>
      <c r="M85" s="194">
        <v>1</v>
      </c>
      <c r="N85" s="194">
        <v>0</v>
      </c>
      <c r="P85" s="203">
        <f t="shared" si="2"/>
        <v>0</v>
      </c>
    </row>
    <row r="86" spans="1:16" ht="15">
      <c r="A86" s="200"/>
      <c r="B86" s="202"/>
      <c r="C86" s="202" t="s">
        <v>565</v>
      </c>
      <c r="D86" s="202"/>
      <c r="E86" s="202"/>
      <c r="F86" s="202"/>
      <c r="G86" s="209"/>
      <c r="H86" s="209">
        <v>2</v>
      </c>
      <c r="I86" s="209">
        <v>2</v>
      </c>
      <c r="J86" s="194">
        <v>1</v>
      </c>
      <c r="L86" s="194">
        <v>0</v>
      </c>
      <c r="M86" s="194">
        <v>1</v>
      </c>
      <c r="N86" s="194">
        <v>0</v>
      </c>
      <c r="P86" s="203">
        <f t="shared" si="2"/>
        <v>0</v>
      </c>
    </row>
    <row r="87" spans="1:16" ht="15">
      <c r="A87" s="200"/>
      <c r="B87" s="202"/>
      <c r="C87" s="202" t="s">
        <v>584</v>
      </c>
      <c r="D87" s="202"/>
      <c r="E87" s="202"/>
      <c r="F87" s="202"/>
      <c r="G87" s="209"/>
      <c r="H87" s="209">
        <v>0</v>
      </c>
      <c r="I87" s="209">
        <v>0</v>
      </c>
      <c r="J87" s="194">
        <v>0</v>
      </c>
      <c r="L87" s="194">
        <v>0</v>
      </c>
      <c r="M87" s="194">
        <v>0</v>
      </c>
      <c r="N87" s="194">
        <v>0</v>
      </c>
      <c r="P87" s="203">
        <f t="shared" si="2"/>
        <v>0</v>
      </c>
    </row>
    <row r="88" spans="1:16" ht="15">
      <c r="A88" s="200"/>
      <c r="B88" s="202"/>
      <c r="C88" s="202" t="s">
        <v>608</v>
      </c>
      <c r="D88" s="202"/>
      <c r="E88" s="202"/>
      <c r="F88" s="202"/>
      <c r="G88" s="209"/>
      <c r="H88" s="209">
        <v>2</v>
      </c>
      <c r="I88" s="209">
        <v>2</v>
      </c>
      <c r="J88" s="194">
        <v>2</v>
      </c>
      <c r="L88" s="194">
        <v>0</v>
      </c>
      <c r="M88" s="194">
        <v>2</v>
      </c>
      <c r="N88" s="194">
        <v>0</v>
      </c>
      <c r="P88" s="203">
        <f t="shared" si="2"/>
        <v>0</v>
      </c>
    </row>
    <row r="89" spans="1:16" ht="15">
      <c r="A89" s="200"/>
      <c r="B89" s="202"/>
      <c r="C89" s="202" t="s">
        <v>586</v>
      </c>
      <c r="D89" s="202"/>
      <c r="E89" s="202"/>
      <c r="F89" s="202"/>
      <c r="G89" s="209"/>
      <c r="H89" s="209">
        <v>1</v>
      </c>
      <c r="I89" s="209">
        <v>1</v>
      </c>
      <c r="J89" s="194">
        <v>1</v>
      </c>
      <c r="L89" s="194">
        <v>0</v>
      </c>
      <c r="M89" s="194">
        <v>1</v>
      </c>
      <c r="N89" s="194">
        <v>0</v>
      </c>
      <c r="P89" s="203">
        <f t="shared" si="2"/>
        <v>0</v>
      </c>
    </row>
    <row r="90" spans="1:16" ht="15">
      <c r="A90" s="200"/>
      <c r="B90" s="202"/>
      <c r="C90" s="202" t="s">
        <v>609</v>
      </c>
      <c r="D90" s="202"/>
      <c r="E90" s="202"/>
      <c r="F90" s="202"/>
      <c r="G90" s="209"/>
      <c r="H90" s="209">
        <v>2</v>
      </c>
      <c r="I90" s="209">
        <v>2</v>
      </c>
      <c r="J90" s="194">
        <v>1</v>
      </c>
      <c r="L90" s="194">
        <v>0</v>
      </c>
      <c r="M90" s="194">
        <v>1</v>
      </c>
      <c r="N90" s="194">
        <v>0</v>
      </c>
      <c r="P90" s="203">
        <f t="shared" si="2"/>
        <v>0</v>
      </c>
    </row>
    <row r="91" spans="1:16" ht="15">
      <c r="A91" s="200"/>
      <c r="B91" s="202"/>
      <c r="C91" s="202" t="s">
        <v>610</v>
      </c>
      <c r="D91" s="202"/>
      <c r="E91" s="202"/>
      <c r="F91" s="202"/>
      <c r="G91" s="209"/>
      <c r="H91" s="209">
        <v>1</v>
      </c>
      <c r="I91" s="209">
        <v>1</v>
      </c>
      <c r="J91" s="194">
        <v>1</v>
      </c>
      <c r="L91" s="194">
        <v>0</v>
      </c>
      <c r="M91" s="194">
        <v>0</v>
      </c>
      <c r="N91" s="194">
        <v>1</v>
      </c>
      <c r="P91" s="203">
        <f t="shared" si="2"/>
        <v>0</v>
      </c>
    </row>
    <row r="92" spans="1:16" ht="15">
      <c r="A92" s="200"/>
      <c r="B92" s="202"/>
      <c r="C92" s="202" t="s">
        <v>611</v>
      </c>
      <c r="D92" s="202"/>
      <c r="E92" s="202"/>
      <c r="F92" s="202"/>
      <c r="G92" s="209"/>
      <c r="H92" s="209">
        <v>2</v>
      </c>
      <c r="I92" s="209">
        <v>2</v>
      </c>
      <c r="J92" s="194">
        <v>2</v>
      </c>
      <c r="L92" s="194">
        <v>0</v>
      </c>
      <c r="M92" s="194">
        <v>2</v>
      </c>
      <c r="N92" s="194">
        <v>0</v>
      </c>
      <c r="P92" s="203">
        <f t="shared" si="2"/>
        <v>0</v>
      </c>
    </row>
    <row r="93" spans="1:16" ht="15">
      <c r="A93" s="200"/>
      <c r="B93" s="202"/>
      <c r="C93" s="202" t="s">
        <v>612</v>
      </c>
      <c r="D93" s="202"/>
      <c r="E93" s="202"/>
      <c r="F93" s="202"/>
      <c r="G93" s="209"/>
      <c r="H93" s="209">
        <v>1</v>
      </c>
      <c r="I93" s="209">
        <v>1</v>
      </c>
      <c r="J93" s="194">
        <v>1</v>
      </c>
      <c r="L93" s="194">
        <v>0</v>
      </c>
      <c r="M93" s="194">
        <v>1</v>
      </c>
      <c r="N93" s="194">
        <v>0</v>
      </c>
      <c r="P93" s="203">
        <f t="shared" si="2"/>
        <v>0</v>
      </c>
    </row>
    <row r="94" spans="1:16" ht="15">
      <c r="A94" s="200"/>
      <c r="B94" s="202"/>
      <c r="C94" s="202" t="s">
        <v>613</v>
      </c>
      <c r="D94" s="202"/>
      <c r="E94" s="202"/>
      <c r="F94" s="202"/>
      <c r="G94" s="209"/>
      <c r="H94" s="209">
        <v>1</v>
      </c>
      <c r="I94" s="209">
        <v>1</v>
      </c>
      <c r="J94" s="194">
        <v>1</v>
      </c>
      <c r="L94" s="194">
        <v>0</v>
      </c>
      <c r="M94" s="194">
        <v>1</v>
      </c>
      <c r="N94" s="194">
        <v>0</v>
      </c>
      <c r="P94" s="203">
        <f t="shared" si="2"/>
        <v>0</v>
      </c>
    </row>
    <row r="95" spans="1:16" ht="15">
      <c r="A95" s="200"/>
      <c r="B95" s="202"/>
      <c r="C95" s="202" t="s">
        <v>581</v>
      </c>
      <c r="D95" s="202"/>
      <c r="E95" s="202"/>
      <c r="F95" s="202"/>
      <c r="G95" s="209"/>
      <c r="H95" s="209">
        <v>5</v>
      </c>
      <c r="I95" s="209">
        <v>5</v>
      </c>
      <c r="J95" s="194">
        <v>4</v>
      </c>
      <c r="L95" s="194">
        <v>0</v>
      </c>
      <c r="M95" s="194">
        <v>4</v>
      </c>
      <c r="N95" s="194">
        <v>0</v>
      </c>
      <c r="P95" s="203">
        <f t="shared" si="2"/>
        <v>0</v>
      </c>
    </row>
    <row r="96" spans="1:16" ht="15">
      <c r="A96" s="200"/>
      <c r="B96" s="202"/>
      <c r="C96" s="202" t="s">
        <v>614</v>
      </c>
      <c r="D96" s="202"/>
      <c r="E96" s="202"/>
      <c r="F96" s="202"/>
      <c r="G96" s="209"/>
      <c r="H96" s="209">
        <v>1</v>
      </c>
      <c r="I96" s="209">
        <v>1</v>
      </c>
      <c r="J96" s="194">
        <v>1</v>
      </c>
      <c r="L96" s="194">
        <v>0</v>
      </c>
      <c r="M96" s="194">
        <v>1</v>
      </c>
      <c r="N96" s="194">
        <v>0</v>
      </c>
      <c r="P96" s="203">
        <f t="shared" si="2"/>
        <v>0</v>
      </c>
    </row>
    <row r="97" spans="1:16" ht="15">
      <c r="A97" s="200"/>
      <c r="B97" s="202"/>
      <c r="C97" s="202" t="s">
        <v>615</v>
      </c>
      <c r="D97" s="202"/>
      <c r="E97" s="202"/>
      <c r="F97" s="202"/>
      <c r="G97" s="209"/>
      <c r="H97" s="209">
        <v>0</v>
      </c>
      <c r="I97" s="209">
        <v>0</v>
      </c>
      <c r="J97" s="194">
        <v>0</v>
      </c>
      <c r="L97" s="194">
        <v>0</v>
      </c>
      <c r="M97" s="194">
        <v>0</v>
      </c>
      <c r="N97" s="194">
        <v>0</v>
      </c>
      <c r="P97" s="203">
        <f t="shared" si="2"/>
        <v>0</v>
      </c>
    </row>
    <row r="98" spans="1:16" ht="15">
      <c r="A98" s="246" t="s">
        <v>33</v>
      </c>
      <c r="B98" s="244" t="s">
        <v>561</v>
      </c>
      <c r="C98" s="245"/>
      <c r="D98" s="245"/>
      <c r="E98" s="245"/>
      <c r="F98" s="245"/>
      <c r="G98" s="246"/>
      <c r="H98" s="246">
        <f>SUM(H84:H97)</f>
        <v>19</v>
      </c>
      <c r="I98" s="246">
        <f>SUM(I84:I97)</f>
        <v>19</v>
      </c>
      <c r="J98" s="246">
        <f>SUM(J84:J97)</f>
        <v>16</v>
      </c>
      <c r="L98" s="246">
        <f>SUM(L84:L97)</f>
        <v>0</v>
      </c>
      <c r="M98" s="246">
        <f>SUM(M84:M97)</f>
        <v>15</v>
      </c>
      <c r="N98" s="246">
        <f>SUM(N84:N97)</f>
        <v>1</v>
      </c>
      <c r="P98" s="203">
        <f t="shared" si="2"/>
        <v>0</v>
      </c>
    </row>
    <row r="99" spans="13:16" ht="15">
      <c r="M99" s="199"/>
      <c r="P99" s="203">
        <f t="shared" si="2"/>
        <v>0</v>
      </c>
    </row>
    <row r="100" spans="1:16" ht="15">
      <c r="A100" s="200"/>
      <c r="B100" s="247"/>
      <c r="C100" s="248"/>
      <c r="D100" s="247"/>
      <c r="E100" s="247"/>
      <c r="F100" s="247"/>
      <c r="G100" s="249"/>
      <c r="H100" s="249"/>
      <c r="I100" s="249"/>
      <c r="J100" s="249"/>
      <c r="M100" s="199"/>
      <c r="P100" s="203">
        <f t="shared" si="2"/>
        <v>0</v>
      </c>
    </row>
    <row r="101" spans="1:16" ht="15">
      <c r="A101" s="250"/>
      <c r="B101" s="250" t="s">
        <v>616</v>
      </c>
      <c r="C101" s="250"/>
      <c r="D101" s="250"/>
      <c r="E101" s="250"/>
      <c r="F101" s="250"/>
      <c r="G101" s="250"/>
      <c r="H101" s="251"/>
      <c r="I101" s="251"/>
      <c r="J101" s="251"/>
      <c r="L101" s="251"/>
      <c r="M101" s="251"/>
      <c r="N101" s="251"/>
      <c r="P101" s="203">
        <f t="shared" si="2"/>
        <v>0</v>
      </c>
    </row>
    <row r="102" spans="1:16" ht="15">
      <c r="A102" s="252"/>
      <c r="B102" s="253"/>
      <c r="C102" s="233" t="s">
        <v>617</v>
      </c>
      <c r="D102" s="233"/>
      <c r="E102" s="233"/>
      <c r="F102" s="233"/>
      <c r="G102" s="252"/>
      <c r="H102" s="223">
        <v>1</v>
      </c>
      <c r="I102" s="223">
        <v>1</v>
      </c>
      <c r="J102" s="194">
        <v>1</v>
      </c>
      <c r="L102" s="194">
        <v>0</v>
      </c>
      <c r="M102" s="194">
        <v>1</v>
      </c>
      <c r="N102" s="194">
        <v>0</v>
      </c>
      <c r="P102" s="203">
        <f t="shared" si="2"/>
        <v>0</v>
      </c>
    </row>
    <row r="103" spans="1:16" ht="15">
      <c r="A103" s="252"/>
      <c r="B103" s="253"/>
      <c r="C103" s="233" t="s">
        <v>618</v>
      </c>
      <c r="D103" s="233"/>
      <c r="E103" s="233"/>
      <c r="F103" s="254"/>
      <c r="G103" s="252"/>
      <c r="H103" s="223">
        <v>10</v>
      </c>
      <c r="I103" s="223">
        <v>10</v>
      </c>
      <c r="J103" s="194">
        <v>10</v>
      </c>
      <c r="L103" s="194">
        <v>0</v>
      </c>
      <c r="M103" s="194">
        <v>10</v>
      </c>
      <c r="N103" s="194">
        <v>0</v>
      </c>
      <c r="P103" s="203">
        <f t="shared" si="2"/>
        <v>0</v>
      </c>
    </row>
    <row r="104" spans="1:16" ht="15">
      <c r="A104" s="255"/>
      <c r="B104" s="256"/>
      <c r="C104" s="256" t="s">
        <v>619</v>
      </c>
      <c r="D104" s="256"/>
      <c r="E104" s="257"/>
      <c r="F104" s="257"/>
      <c r="G104" s="255"/>
      <c r="H104" s="223">
        <v>6</v>
      </c>
      <c r="I104" s="223">
        <v>6</v>
      </c>
      <c r="J104" s="194">
        <v>6</v>
      </c>
      <c r="L104" s="194">
        <v>0</v>
      </c>
      <c r="M104" s="194">
        <v>6</v>
      </c>
      <c r="N104" s="194">
        <v>0</v>
      </c>
      <c r="P104" s="203">
        <f t="shared" si="2"/>
        <v>0</v>
      </c>
    </row>
    <row r="105" spans="1:16" ht="15">
      <c r="A105" s="204"/>
      <c r="B105" s="246" t="s">
        <v>620</v>
      </c>
      <c r="C105" s="204"/>
      <c r="D105" s="204"/>
      <c r="E105" s="204"/>
      <c r="F105" s="204"/>
      <c r="G105" s="246"/>
      <c r="H105" s="246">
        <f>SUM(H102:H104)</f>
        <v>17</v>
      </c>
      <c r="I105" s="246">
        <f>SUM(I102:I104)</f>
        <v>17</v>
      </c>
      <c r="J105" s="246">
        <f>SUM(J102:J104)</f>
        <v>17</v>
      </c>
      <c r="L105" s="246">
        <f>SUM(L102:L104)</f>
        <v>0</v>
      </c>
      <c r="M105" s="246">
        <f>SUM(M102:M104)</f>
        <v>17</v>
      </c>
      <c r="N105" s="246">
        <f>SUM(N102:N104)</f>
        <v>0</v>
      </c>
      <c r="P105" s="203">
        <f t="shared" si="2"/>
        <v>0</v>
      </c>
    </row>
    <row r="106" spans="1:16" ht="15">
      <c r="A106" s="200"/>
      <c r="B106" s="200"/>
      <c r="C106" s="200"/>
      <c r="D106" s="200"/>
      <c r="E106" s="200"/>
      <c r="F106" s="200"/>
      <c r="G106" s="200"/>
      <c r="P106" s="203">
        <f t="shared" si="2"/>
        <v>0</v>
      </c>
    </row>
    <row r="107" spans="1:16" ht="15">
      <c r="A107" s="258" t="s">
        <v>621</v>
      </c>
      <c r="B107" s="246"/>
      <c r="C107" s="246"/>
      <c r="D107" s="246"/>
      <c r="E107" s="246"/>
      <c r="F107" s="246"/>
      <c r="G107" s="246"/>
      <c r="H107" s="246">
        <f>SUM(H105,H98,H78,H55,H31,H19,H44)</f>
        <v>361</v>
      </c>
      <c r="I107" s="246">
        <f>SUM(I105,I98,I78,I55,I31,I19,I44)</f>
        <v>361</v>
      </c>
      <c r="J107" s="246">
        <f>SUM(J105,J98,J78,J55,J31,J19,J44)</f>
        <v>341</v>
      </c>
      <c r="L107" s="246">
        <f>SUM(L105,L98,L78,L55,L31,L19,L44)</f>
        <v>0</v>
      </c>
      <c r="M107" s="246">
        <f>SUM(M105,M98,M78,M55,M31,M19,M44)</f>
        <v>239</v>
      </c>
      <c r="N107" s="246">
        <f>SUM(N105,N98,N78,N55,N31,N19,N44)</f>
        <v>102</v>
      </c>
      <c r="P107" s="203">
        <f t="shared" si="2"/>
        <v>0</v>
      </c>
    </row>
    <row r="108" ht="15">
      <c r="P108" s="203">
        <f t="shared" si="2"/>
        <v>0</v>
      </c>
    </row>
    <row r="109" spans="1:16" ht="15">
      <c r="A109" s="213" t="s">
        <v>622</v>
      </c>
      <c r="B109" s="213"/>
      <c r="C109" s="213"/>
      <c r="D109" s="213"/>
      <c r="E109" s="213"/>
      <c r="F109" s="213"/>
      <c r="G109" s="259"/>
      <c r="H109" s="259">
        <f>H107-H105</f>
        <v>344</v>
      </c>
      <c r="I109" s="259">
        <f>I107-I105</f>
        <v>344</v>
      </c>
      <c r="J109" s="259">
        <f>J107-J105</f>
        <v>324</v>
      </c>
      <c r="L109" s="259">
        <f>L107-L105</f>
        <v>0</v>
      </c>
      <c r="M109" s="259">
        <f>M107-M105</f>
        <v>222</v>
      </c>
      <c r="N109" s="259">
        <f>N107-N105</f>
        <v>102</v>
      </c>
      <c r="P109" s="203">
        <f>SUM(L109:N109)-J109</f>
        <v>0</v>
      </c>
    </row>
    <row r="115" ht="12.75">
      <c r="G115" s="243" t="s">
        <v>623</v>
      </c>
    </row>
  </sheetData>
  <sheetProtection selectLockedCells="1" selectUnlockedCells="1"/>
  <mergeCells count="4">
    <mergeCell ref="L5:N5"/>
    <mergeCell ref="B6:D6"/>
    <mergeCell ref="L82:N82"/>
    <mergeCell ref="B83:D83"/>
  </mergeCells>
  <printOptions horizontalCentered="1"/>
  <pageMargins left="0.3541666666666667" right="0.27569444444444446" top="0.7479166666666667" bottom="0.5118055555555555" header="0.5118055555555555" footer="0.5118055555555555"/>
  <pageSetup horizontalDpi="600" verticalDpi="600" orientation="portrait" paperSize="9" scale="67" r:id="rId1"/>
  <rowBreaks count="1" manualBreakCount="1"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view="pageBreakPreview" zoomScaleSheetLayoutView="100" workbookViewId="0" topLeftCell="A1">
      <selection activeCell="B15" sqref="B15:C15"/>
    </sheetView>
  </sheetViews>
  <sheetFormatPr defaultColWidth="8.8515625" defaultRowHeight="15"/>
  <cols>
    <col min="1" max="1" width="5.8515625" style="194" customWidth="1"/>
    <col min="2" max="2" width="32.8515625" style="194" customWidth="1"/>
    <col min="3" max="3" width="12.00390625" style="194" customWidth="1"/>
    <col min="4" max="4" width="10.57421875" style="194" hidden="1" customWidth="1"/>
    <col min="5" max="5" width="10.8515625" style="294" hidden="1" customWidth="1"/>
    <col min="6" max="6" width="12.57421875" style="294" customWidth="1"/>
    <col min="7" max="8" width="8.421875" style="194" customWidth="1"/>
    <col min="9" max="9" width="8.00390625" style="194" customWidth="1"/>
    <col min="10" max="10" width="7.57421875" style="194" customWidth="1"/>
    <col min="11" max="11" width="8.140625" style="194" customWidth="1"/>
    <col min="12" max="12" width="8.00390625" style="194" customWidth="1"/>
    <col min="13" max="14" width="8.140625" style="194" customWidth="1"/>
    <col min="15" max="16384" width="8.8515625" style="194" customWidth="1"/>
  </cols>
  <sheetData>
    <row r="1" spans="1:7" ht="15">
      <c r="A1" s="286" t="s">
        <v>445</v>
      </c>
      <c r="B1" s="291"/>
      <c r="C1" s="291"/>
      <c r="D1" s="292"/>
      <c r="F1" s="293" t="s">
        <v>680</v>
      </c>
      <c r="G1" s="295"/>
    </row>
    <row r="2" spans="2:4" ht="15">
      <c r="B2" s="291"/>
      <c r="C2" s="291"/>
      <c r="D2" s="296"/>
    </row>
    <row r="3" spans="1:6" ht="15" customHeight="1">
      <c r="A3" s="671" t="s">
        <v>950</v>
      </c>
      <c r="B3" s="671"/>
      <c r="C3" s="671"/>
      <c r="D3" s="671"/>
      <c r="E3" s="671"/>
      <c r="F3" s="671"/>
    </row>
    <row r="4" spans="1:6" ht="15">
      <c r="A4" s="507"/>
      <c r="B4" s="506" t="str">
        <f>'Címrendes összevont bevételek'!K2</f>
        <v>2019.</v>
      </c>
      <c r="C4" s="507" t="s">
        <v>893</v>
      </c>
      <c r="E4" s="507"/>
      <c r="F4" s="507"/>
    </row>
    <row r="5" spans="1:6" ht="15" customHeight="1">
      <c r="A5" s="669" t="s">
        <v>459</v>
      </c>
      <c r="B5" s="669"/>
      <c r="C5" s="669"/>
      <c r="D5" s="669"/>
      <c r="E5" s="669"/>
      <c r="F5" s="669"/>
    </row>
    <row r="6" spans="2:4" ht="15">
      <c r="B6" s="291"/>
      <c r="C6" s="291"/>
      <c r="D6" s="292"/>
    </row>
    <row r="7" spans="1:6" ht="15">
      <c r="A7" s="194" t="s">
        <v>737</v>
      </c>
      <c r="B7" s="291"/>
      <c r="C7" s="291"/>
      <c r="D7" s="294"/>
      <c r="F7" s="382" t="s">
        <v>765</v>
      </c>
    </row>
    <row r="8" spans="1:6" ht="48.75" customHeight="1">
      <c r="A8" s="528" t="s">
        <v>681</v>
      </c>
      <c r="B8" s="667" t="s">
        <v>549</v>
      </c>
      <c r="C8" s="668"/>
      <c r="D8" s="86" t="str">
        <f>'Ktgv mérlegszerűen'!G4</f>
        <v>Eredeti ei.</v>
      </c>
      <c r="E8" s="86" t="str">
        <f>'Ktgv mérlegszerűen'!H4</f>
        <v>Módosított ei.</v>
      </c>
      <c r="F8" s="86" t="str">
        <f>'Ktgv mérlegszerűen'!I4</f>
        <v>Teljesítés</v>
      </c>
    </row>
    <row r="9" spans="1:6" ht="30.75" customHeight="1">
      <c r="A9" s="435" t="s">
        <v>487</v>
      </c>
      <c r="B9" s="672" t="s">
        <v>738</v>
      </c>
      <c r="C9" s="673"/>
      <c r="D9" s="383"/>
      <c r="E9" s="383"/>
      <c r="F9" s="383">
        <f>SUM(D9:E9)</f>
        <v>0</v>
      </c>
    </row>
    <row r="10" spans="1:6" ht="30.75" customHeight="1">
      <c r="A10" s="435" t="s">
        <v>490</v>
      </c>
      <c r="B10" s="661" t="s">
        <v>739</v>
      </c>
      <c r="C10" s="662"/>
      <c r="D10" s="383"/>
      <c r="E10" s="383"/>
      <c r="F10" s="383">
        <f>SUM(D10:E10)</f>
        <v>0</v>
      </c>
    </row>
    <row r="11" spans="1:6" s="286" customFormat="1" ht="30.75" customHeight="1">
      <c r="A11" s="436" t="s">
        <v>740</v>
      </c>
      <c r="B11" s="663" t="s">
        <v>741</v>
      </c>
      <c r="C11" s="664"/>
      <c r="D11" s="384">
        <f>D9-D10</f>
        <v>0</v>
      </c>
      <c r="E11" s="384">
        <f>E9-E10</f>
        <v>0</v>
      </c>
      <c r="F11" s="384">
        <f>F9-F10</f>
        <v>0</v>
      </c>
    </row>
    <row r="12" spans="1:6" s="200" customFormat="1" ht="30.75" customHeight="1">
      <c r="A12" s="437" t="s">
        <v>493</v>
      </c>
      <c r="B12" s="661" t="s">
        <v>742</v>
      </c>
      <c r="C12" s="662"/>
      <c r="D12" s="383"/>
      <c r="E12" s="383"/>
      <c r="F12" s="383">
        <f>SUM(D12:E12)</f>
        <v>0</v>
      </c>
    </row>
    <row r="13" spans="1:6" s="200" customFormat="1" ht="30.75" customHeight="1">
      <c r="A13" s="437" t="s">
        <v>496</v>
      </c>
      <c r="B13" s="661" t="s">
        <v>743</v>
      </c>
      <c r="C13" s="662"/>
      <c r="D13" s="383"/>
      <c r="E13" s="383"/>
      <c r="F13" s="383">
        <f>SUM(D13:E13)</f>
        <v>0</v>
      </c>
    </row>
    <row r="14" spans="1:6" s="286" customFormat="1" ht="30.75" customHeight="1">
      <c r="A14" s="436" t="s">
        <v>744</v>
      </c>
      <c r="B14" s="663" t="s">
        <v>745</v>
      </c>
      <c r="C14" s="664"/>
      <c r="D14" s="384">
        <f>D12-D13</f>
        <v>0</v>
      </c>
      <c r="E14" s="384">
        <f>E12-E13</f>
        <v>0</v>
      </c>
      <c r="F14" s="384">
        <f>F12-F13</f>
        <v>0</v>
      </c>
    </row>
    <row r="15" spans="1:6" s="286" customFormat="1" ht="30.75" customHeight="1">
      <c r="A15" s="436" t="s">
        <v>746</v>
      </c>
      <c r="B15" s="665" t="s">
        <v>747</v>
      </c>
      <c r="C15" s="666"/>
      <c r="D15" s="384">
        <f>D11+D14</f>
        <v>0</v>
      </c>
      <c r="E15" s="384">
        <f>E11+E14</f>
        <v>0</v>
      </c>
      <c r="F15" s="384">
        <f>F11+F14</f>
        <v>0</v>
      </c>
    </row>
    <row r="16" spans="1:6" ht="12.75">
      <c r="A16" s="323"/>
      <c r="E16" s="194"/>
      <c r="F16" s="194"/>
    </row>
    <row r="17" ht="15">
      <c r="A17" s="323"/>
    </row>
    <row r="27" spans="1:6" ht="15" customHeight="1">
      <c r="A27" s="670" t="s">
        <v>682</v>
      </c>
      <c r="B27" s="670"/>
      <c r="C27" s="670"/>
      <c r="D27" s="670"/>
      <c r="E27" s="670"/>
      <c r="F27" s="670"/>
    </row>
    <row r="28" ht="15" customHeight="1"/>
  </sheetData>
  <sheetProtection selectLockedCells="1" selectUnlockedCells="1"/>
  <mergeCells count="11">
    <mergeCell ref="A3:F3"/>
    <mergeCell ref="B9:C9"/>
    <mergeCell ref="B10:C10"/>
    <mergeCell ref="B11:C11"/>
    <mergeCell ref="B12:C12"/>
    <mergeCell ref="B13:C13"/>
    <mergeCell ref="B14:C14"/>
    <mergeCell ref="B15:C15"/>
    <mergeCell ref="B8:C8"/>
    <mergeCell ref="A5:F5"/>
    <mergeCell ref="A27:F27"/>
  </mergeCells>
  <printOptions horizontalCentered="1"/>
  <pageMargins left="0.6694444444444444" right="1.0631944444444446" top="0.7875" bottom="0.5118055555555555" header="0.5118055555555555" footer="0.511805555555555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view="pageBreakPreview" zoomScale="90" zoomScaleSheetLayoutView="90" zoomScalePageLayoutView="0" workbookViewId="0" topLeftCell="C1">
      <selection activeCell="I15" sqref="I15"/>
    </sheetView>
  </sheetViews>
  <sheetFormatPr defaultColWidth="8.8515625" defaultRowHeight="15"/>
  <cols>
    <col min="1" max="1" width="2.57421875" style="67" customWidth="1"/>
    <col min="2" max="4" width="2.421875" style="67" customWidth="1"/>
    <col min="5" max="5" width="36.140625" style="67" customWidth="1"/>
    <col min="6" max="6" width="3.421875" style="67" customWidth="1"/>
    <col min="7" max="7" width="12.140625" style="67" customWidth="1"/>
    <col min="8" max="8" width="12.421875" style="67" customWidth="1"/>
    <col min="9" max="9" width="12.140625" style="67" customWidth="1"/>
    <col min="10" max="10" width="8.8515625" style="578" customWidth="1"/>
    <col min="11" max="12" width="1.57421875" style="67" customWidth="1"/>
    <col min="13" max="13" width="1.8515625" style="67" customWidth="1"/>
    <col min="14" max="14" width="2.421875" style="67" customWidth="1"/>
    <col min="15" max="15" width="1.8515625" style="67" customWidth="1"/>
    <col min="16" max="16" width="36.8515625" style="67" customWidth="1"/>
    <col min="17" max="17" width="3.421875" style="67" customWidth="1"/>
    <col min="18" max="18" width="11.8515625" style="67" customWidth="1"/>
    <col min="19" max="19" width="11.7109375" style="67" customWidth="1"/>
    <col min="20" max="20" width="12.140625" style="67" customWidth="1"/>
    <col min="21" max="21" width="9.28125" style="578" customWidth="1"/>
    <col min="22" max="16384" width="8.8515625" style="67" customWidth="1"/>
  </cols>
  <sheetData>
    <row r="1" spans="6:21" ht="14.25" customHeight="1">
      <c r="F1" s="529" t="s">
        <v>464</v>
      </c>
      <c r="G1" s="529"/>
      <c r="H1" s="529"/>
      <c r="I1" s="529"/>
      <c r="J1" s="603"/>
      <c r="K1" s="529"/>
      <c r="L1" s="529"/>
      <c r="M1" s="529"/>
      <c r="N1" s="529"/>
      <c r="O1" s="529"/>
      <c r="P1" s="529"/>
      <c r="T1" s="84" t="s">
        <v>624</v>
      </c>
      <c r="U1" s="609"/>
    </row>
    <row r="2" spans="2:15" ht="11.25">
      <c r="B2" s="478"/>
      <c r="C2" s="478"/>
      <c r="D2" s="478"/>
      <c r="E2" s="478"/>
      <c r="F2" s="492" t="str">
        <f>'Címrendes összevont bevételek'!K2</f>
        <v>2019.</v>
      </c>
      <c r="G2" s="478"/>
      <c r="I2" s="478" t="s">
        <v>897</v>
      </c>
      <c r="J2" s="579"/>
      <c r="N2" s="478"/>
      <c r="O2" s="478"/>
    </row>
    <row r="3" spans="20:21" ht="11.25">
      <c r="T3" s="84" t="s">
        <v>896</v>
      </c>
      <c r="U3" s="609"/>
    </row>
    <row r="4" spans="1:21" ht="39" customHeight="1">
      <c r="A4" s="260"/>
      <c r="B4" s="261" t="s">
        <v>625</v>
      </c>
      <c r="C4" s="175"/>
      <c r="D4" s="175"/>
      <c r="E4" s="175"/>
      <c r="F4" s="262" t="s">
        <v>13</v>
      </c>
      <c r="G4" s="86" t="str">
        <f>Összesítő!N4</f>
        <v>Eredeti ei.</v>
      </c>
      <c r="H4" s="86" t="str">
        <f>Összesítő!O4</f>
        <v>Módosított ei.</v>
      </c>
      <c r="I4" s="86" t="str">
        <f>Összesítő!P4</f>
        <v>Teljesítés</v>
      </c>
      <c r="J4" s="610" t="str">
        <f>Összesítő!Q4</f>
        <v>Teljesítés %-a</v>
      </c>
      <c r="L4" s="260"/>
      <c r="M4" s="261" t="s">
        <v>626</v>
      </c>
      <c r="N4" s="175"/>
      <c r="O4" s="175"/>
      <c r="P4" s="175"/>
      <c r="Q4" s="262" t="s">
        <v>13</v>
      </c>
      <c r="R4" s="86" t="str">
        <f>Összesítő!N4</f>
        <v>Eredeti ei.</v>
      </c>
      <c r="S4" s="86" t="str">
        <f>Összesítő!O4</f>
        <v>Módosított ei.</v>
      </c>
      <c r="T4" s="86" t="str">
        <f>Összesítő!P4</f>
        <v>Teljesítés</v>
      </c>
      <c r="U4" s="610" t="str">
        <f>Összesítő!Q4</f>
        <v>Teljesítés %-a</v>
      </c>
    </row>
    <row r="5" spans="1:21" ht="11.25">
      <c r="A5" s="260"/>
      <c r="B5" s="69" t="s">
        <v>114</v>
      </c>
      <c r="C5" s="69"/>
      <c r="D5" s="69"/>
      <c r="E5" s="69"/>
      <c r="F5" s="69"/>
      <c r="G5" s="69"/>
      <c r="H5" s="69"/>
      <c r="I5" s="263"/>
      <c r="J5" s="616"/>
      <c r="L5" s="260"/>
      <c r="M5" s="175"/>
      <c r="N5" s="183" t="s">
        <v>20</v>
      </c>
      <c r="O5" s="183"/>
      <c r="P5" s="264"/>
      <c r="Q5" s="264"/>
      <c r="R5" s="264"/>
      <c r="S5" s="264"/>
      <c r="T5" s="265"/>
      <c r="U5" s="611"/>
    </row>
    <row r="6" spans="1:21" ht="11.25">
      <c r="A6" s="266"/>
      <c r="B6" s="267"/>
      <c r="C6" s="267"/>
      <c r="D6" s="72" t="s">
        <v>115</v>
      </c>
      <c r="E6" s="267"/>
      <c r="F6" s="267" t="s">
        <v>116</v>
      </c>
      <c r="G6" s="268">
        <f>Összesítő!N7</f>
        <v>1134034918</v>
      </c>
      <c r="H6" s="268">
        <f>Összesítő!O7</f>
        <v>1262882537</v>
      </c>
      <c r="I6" s="268">
        <f>Összesítő!P7</f>
        <v>1148478839</v>
      </c>
      <c r="J6" s="617">
        <f>IF(I6="","",IF(I6=0,0,I6/H6))</f>
        <v>0.9094106580396875</v>
      </c>
      <c r="L6" s="266"/>
      <c r="M6" s="92"/>
      <c r="N6" s="16"/>
      <c r="O6" s="16" t="s">
        <v>21</v>
      </c>
      <c r="P6" s="17"/>
      <c r="Q6" s="16" t="s">
        <v>22</v>
      </c>
      <c r="R6" s="269">
        <f>Összesítő!N35</f>
        <v>903951814</v>
      </c>
      <c r="S6" s="269">
        <f>Összesítő!O35</f>
        <v>975404327</v>
      </c>
      <c r="T6" s="269">
        <f>Összesítő!P35</f>
        <v>869052106</v>
      </c>
      <c r="U6" s="612">
        <f>IF(T6="","",IF(T6=0,0,T6/S6))</f>
        <v>0.8909660147529774</v>
      </c>
    </row>
    <row r="7" spans="1:21" ht="11.25">
      <c r="A7" s="266"/>
      <c r="B7" s="92"/>
      <c r="C7" s="92"/>
      <c r="D7" s="92" t="s">
        <v>158</v>
      </c>
      <c r="E7" s="92"/>
      <c r="F7" s="92" t="s">
        <v>159</v>
      </c>
      <c r="G7" s="268">
        <f>Összesítő!N8</f>
        <v>302490000</v>
      </c>
      <c r="H7" s="268">
        <f>Összesítő!O8</f>
        <v>370734608</v>
      </c>
      <c r="I7" s="268">
        <f>Összesítő!P8</f>
        <v>370707039</v>
      </c>
      <c r="J7" s="617">
        <f aca="true" t="shared" si="0" ref="J7:J29">IF(I7="","",IF(I7=0,0,I7/H7))</f>
        <v>0.9999256368318331</v>
      </c>
      <c r="L7" s="266"/>
      <c r="M7" s="92"/>
      <c r="N7" s="16"/>
      <c r="O7" s="72" t="s">
        <v>463</v>
      </c>
      <c r="P7" s="17"/>
      <c r="Q7" s="16" t="s">
        <v>25</v>
      </c>
      <c r="R7" s="269">
        <f>Összesítő!N36</f>
        <v>172460685</v>
      </c>
      <c r="S7" s="269">
        <f>Összesítő!O36</f>
        <v>185197987</v>
      </c>
      <c r="T7" s="269">
        <f>Összesítő!P36</f>
        <v>155634287</v>
      </c>
      <c r="U7" s="612">
        <f aca="true" t="shared" si="1" ref="U7:U29">IF(T7="","",IF(T7=0,0,T7/S7))</f>
        <v>0.8403670553935341</v>
      </c>
    </row>
    <row r="8" spans="1:21" ht="11.25">
      <c r="A8" s="266"/>
      <c r="B8" s="92"/>
      <c r="C8" s="92"/>
      <c r="D8" s="92" t="s">
        <v>211</v>
      </c>
      <c r="E8" s="92"/>
      <c r="F8" s="92" t="s">
        <v>212</v>
      </c>
      <c r="G8" s="268">
        <f>Összesítő!N9</f>
        <v>418644707</v>
      </c>
      <c r="H8" s="268">
        <f>Összesítő!O9</f>
        <v>471113580</v>
      </c>
      <c r="I8" s="268">
        <f>Összesítő!P9</f>
        <v>387389905</v>
      </c>
      <c r="J8" s="617">
        <f t="shared" si="0"/>
        <v>0.8222855834467773</v>
      </c>
      <c r="L8" s="266"/>
      <c r="M8" s="92"/>
      <c r="N8" s="16"/>
      <c r="O8" s="16" t="s">
        <v>27</v>
      </c>
      <c r="P8" s="17"/>
      <c r="Q8" s="16" t="s">
        <v>28</v>
      </c>
      <c r="R8" s="269">
        <f>Összesítő!N37</f>
        <v>883910052</v>
      </c>
      <c r="S8" s="269">
        <f>Összesítő!O37</f>
        <v>951652755</v>
      </c>
      <c r="T8" s="269">
        <f>Összesítő!P37</f>
        <v>649864452</v>
      </c>
      <c r="U8" s="612">
        <f t="shared" si="1"/>
        <v>0.6828798094531865</v>
      </c>
    </row>
    <row r="9" spans="1:21" ht="11.25">
      <c r="A9" s="266"/>
      <c r="B9" s="92"/>
      <c r="C9" s="92"/>
      <c r="D9" s="92" t="s">
        <v>214</v>
      </c>
      <c r="E9" s="92"/>
      <c r="F9" s="92" t="s">
        <v>215</v>
      </c>
      <c r="G9" s="268">
        <f>Összesítő!N10</f>
        <v>810000</v>
      </c>
      <c r="H9" s="268">
        <f>Összesítő!O10</f>
        <v>1139260</v>
      </c>
      <c r="I9" s="268">
        <f>Összesítő!P10</f>
        <v>389260</v>
      </c>
      <c r="J9" s="617">
        <f t="shared" si="0"/>
        <v>0.3416779312887313</v>
      </c>
      <c r="L9" s="266"/>
      <c r="M9" s="92"/>
      <c r="N9" s="16"/>
      <c r="O9" s="16" t="s">
        <v>31</v>
      </c>
      <c r="P9" s="17"/>
      <c r="Q9" s="16" t="s">
        <v>32</v>
      </c>
      <c r="R9" s="269">
        <f>Összesítő!N38</f>
        <v>44612500</v>
      </c>
      <c r="S9" s="269">
        <f>Összesítő!O38</f>
        <v>42437500</v>
      </c>
      <c r="T9" s="269">
        <f>Összesítő!P38</f>
        <v>42424790</v>
      </c>
      <c r="U9" s="612">
        <f t="shared" si="1"/>
        <v>0.9997005007363771</v>
      </c>
    </row>
    <row r="10" spans="1:21" ht="11.25">
      <c r="A10" s="266"/>
      <c r="B10" s="92"/>
      <c r="C10" s="92"/>
      <c r="D10" s="92"/>
      <c r="E10" s="92"/>
      <c r="F10" s="92"/>
      <c r="G10" s="268"/>
      <c r="H10" s="268"/>
      <c r="I10" s="268"/>
      <c r="J10" s="617">
        <f t="shared" si="0"/>
      </c>
      <c r="L10" s="270"/>
      <c r="M10" s="271"/>
      <c r="N10" s="187"/>
      <c r="O10" s="187" t="s">
        <v>34</v>
      </c>
      <c r="P10" s="272"/>
      <c r="Q10" s="187" t="s">
        <v>35</v>
      </c>
      <c r="R10" s="269">
        <f>Összesítő!N39</f>
        <v>114001971</v>
      </c>
      <c r="S10" s="287">
        <f>Összesítő!O39</f>
        <v>398998479</v>
      </c>
      <c r="T10" s="530">
        <f>Összesítő!P39</f>
        <v>77453652</v>
      </c>
      <c r="U10" s="613">
        <f t="shared" si="1"/>
        <v>0.19412016856334935</v>
      </c>
    </row>
    <row r="11" spans="1:21" ht="11.25">
      <c r="A11" s="273"/>
      <c r="B11" s="75" t="s">
        <v>456</v>
      </c>
      <c r="C11" s="75"/>
      <c r="D11" s="75"/>
      <c r="E11" s="75"/>
      <c r="F11" s="75"/>
      <c r="G11" s="274">
        <f>SUM(G6:G9)</f>
        <v>1855979625</v>
      </c>
      <c r="H11" s="274">
        <f>SUM(H6:H9)</f>
        <v>2105869985</v>
      </c>
      <c r="I11" s="274">
        <f>SUM(I6:I9)</f>
        <v>1906965043</v>
      </c>
      <c r="J11" s="615">
        <f t="shared" si="0"/>
        <v>0.9055473778453611</v>
      </c>
      <c r="L11" s="266"/>
      <c r="M11" s="92"/>
      <c r="N11" s="18" t="s">
        <v>466</v>
      </c>
      <c r="O11" s="188"/>
      <c r="P11" s="192"/>
      <c r="Q11" s="192"/>
      <c r="R11" s="618">
        <f>SUM(R6:R10)</f>
        <v>2118937022</v>
      </c>
      <c r="S11" s="618">
        <f>SUM(S6:S10)</f>
        <v>2553691048</v>
      </c>
      <c r="T11" s="275">
        <f>SUM(T6:T10)</f>
        <v>1794429287</v>
      </c>
      <c r="U11" s="614">
        <f t="shared" si="1"/>
        <v>0.7026806505843224</v>
      </c>
    </row>
    <row r="12" spans="1:21" ht="11.25">
      <c r="A12" s="266"/>
      <c r="B12" s="92"/>
      <c r="C12" s="92"/>
      <c r="D12" s="92"/>
      <c r="E12" s="92"/>
      <c r="F12" s="92"/>
      <c r="G12" s="269"/>
      <c r="H12" s="269"/>
      <c r="I12" s="269"/>
      <c r="J12" s="612">
        <f t="shared" si="0"/>
      </c>
      <c r="L12" s="273"/>
      <c r="M12" s="80"/>
      <c r="N12" s="80"/>
      <c r="O12" s="92"/>
      <c r="P12" s="92"/>
      <c r="Q12" s="92"/>
      <c r="R12" s="276"/>
      <c r="S12" s="276"/>
      <c r="T12" s="276"/>
      <c r="U12" s="612">
        <f t="shared" si="1"/>
      </c>
    </row>
    <row r="13" spans="1:21" ht="11.25">
      <c r="A13" s="260"/>
      <c r="B13" s="69" t="s">
        <v>458</v>
      </c>
      <c r="C13" s="69"/>
      <c r="D13" s="69"/>
      <c r="E13" s="69"/>
      <c r="F13" s="69"/>
      <c r="G13" s="277"/>
      <c r="H13" s="277"/>
      <c r="I13" s="277"/>
      <c r="J13" s="616">
        <f t="shared" si="0"/>
      </c>
      <c r="L13" s="266"/>
      <c r="M13" s="92"/>
      <c r="N13" s="16" t="s">
        <v>64</v>
      </c>
      <c r="O13" s="183"/>
      <c r="P13" s="183"/>
      <c r="Q13" s="183"/>
      <c r="R13" s="265"/>
      <c r="S13" s="265"/>
      <c r="T13" s="265"/>
      <c r="U13" s="611">
        <f t="shared" si="1"/>
      </c>
    </row>
    <row r="14" spans="1:21" ht="11.25">
      <c r="A14" s="266"/>
      <c r="B14" s="267"/>
      <c r="C14" s="267"/>
      <c r="D14" s="72" t="s">
        <v>234</v>
      </c>
      <c r="E14" s="267"/>
      <c r="F14" s="267" t="s">
        <v>235</v>
      </c>
      <c r="G14" s="268">
        <f>Összesítő!N14</f>
        <v>107919521</v>
      </c>
      <c r="H14" s="268">
        <f>Összesítő!O14</f>
        <v>135155705</v>
      </c>
      <c r="I14" s="268">
        <f>Összesítő!P14</f>
        <v>120990155</v>
      </c>
      <c r="J14" s="617">
        <f t="shared" si="0"/>
        <v>0.8951908837292514</v>
      </c>
      <c r="L14" s="266"/>
      <c r="M14" s="92"/>
      <c r="N14" s="16"/>
      <c r="O14" s="16" t="s">
        <v>65</v>
      </c>
      <c r="P14" s="16"/>
      <c r="Q14" s="16" t="s">
        <v>66</v>
      </c>
      <c r="R14" s="269">
        <f>Összesítő!N43</f>
        <v>791718689</v>
      </c>
      <c r="S14" s="269">
        <f>Összesítő!O43</f>
        <v>907181493</v>
      </c>
      <c r="T14" s="269">
        <f>Összesítő!P43</f>
        <v>336730737</v>
      </c>
      <c r="U14" s="612">
        <f t="shared" si="1"/>
        <v>0.37118342867252474</v>
      </c>
    </row>
    <row r="15" spans="1:21" ht="11.25">
      <c r="A15" s="266"/>
      <c r="B15" s="92"/>
      <c r="C15" s="92"/>
      <c r="D15" s="92" t="s">
        <v>263</v>
      </c>
      <c r="E15" s="92"/>
      <c r="F15" s="92" t="s">
        <v>264</v>
      </c>
      <c r="G15" s="268">
        <f>Összesítő!N15</f>
        <v>177000000</v>
      </c>
      <c r="H15" s="268">
        <f>Összesítő!O15</f>
        <v>235019551</v>
      </c>
      <c r="I15" s="268">
        <f>Összesítő!P15</f>
        <v>99099414</v>
      </c>
      <c r="J15" s="617">
        <f t="shared" si="0"/>
        <v>0.42166455334603203</v>
      </c>
      <c r="L15" s="266"/>
      <c r="M15" s="92"/>
      <c r="N15" s="16"/>
      <c r="O15" s="16" t="s">
        <v>67</v>
      </c>
      <c r="P15" s="16"/>
      <c r="Q15" s="16" t="s">
        <v>68</v>
      </c>
      <c r="R15" s="269">
        <f>Összesítő!N44</f>
        <v>220351612</v>
      </c>
      <c r="S15" s="269">
        <f>Összesítő!O44</f>
        <v>254028172</v>
      </c>
      <c r="T15" s="269">
        <f>Összesítő!P44</f>
        <v>177909967</v>
      </c>
      <c r="U15" s="612">
        <f t="shared" si="1"/>
        <v>0.7003552621714728</v>
      </c>
    </row>
    <row r="16" spans="1:21" ht="11.25">
      <c r="A16" s="266"/>
      <c r="B16" s="92"/>
      <c r="C16" s="92"/>
      <c r="D16" s="92" t="s">
        <v>276</v>
      </c>
      <c r="E16" s="92"/>
      <c r="F16" s="92" t="s">
        <v>277</v>
      </c>
      <c r="G16" s="268">
        <f>Összesítő!N16</f>
        <v>0</v>
      </c>
      <c r="H16" s="268">
        <f>Összesítő!O16</f>
        <v>26087895</v>
      </c>
      <c r="I16" s="268">
        <f>Összesítő!P16</f>
        <v>26087895</v>
      </c>
      <c r="J16" s="617">
        <f t="shared" si="0"/>
        <v>1</v>
      </c>
      <c r="L16" s="266"/>
      <c r="M16" s="92"/>
      <c r="N16" s="187"/>
      <c r="O16" s="187" t="s">
        <v>69</v>
      </c>
      <c r="P16" s="187"/>
      <c r="Q16" s="187" t="s">
        <v>70</v>
      </c>
      <c r="R16" s="269">
        <f>Összesítő!N45</f>
        <v>0</v>
      </c>
      <c r="S16" s="269">
        <f>Összesítő!O45</f>
        <v>1300000</v>
      </c>
      <c r="T16" s="269">
        <f>Összesítő!P45</f>
        <v>1300000</v>
      </c>
      <c r="U16" s="612">
        <f t="shared" si="1"/>
        <v>1</v>
      </c>
    </row>
    <row r="17" spans="1:21" ht="11.25">
      <c r="A17" s="273"/>
      <c r="B17" s="75" t="s">
        <v>460</v>
      </c>
      <c r="C17" s="75"/>
      <c r="D17" s="75"/>
      <c r="E17" s="75"/>
      <c r="F17" s="75"/>
      <c r="G17" s="274">
        <f>SUM(G14:G16)</f>
        <v>284919521</v>
      </c>
      <c r="H17" s="274">
        <f>SUM(H14:H16)</f>
        <v>396263151</v>
      </c>
      <c r="I17" s="274">
        <f>SUM(I14:I16)</f>
        <v>246177464</v>
      </c>
      <c r="J17" s="615">
        <f t="shared" si="0"/>
        <v>0.6212474295900403</v>
      </c>
      <c r="L17" s="273"/>
      <c r="M17" s="80"/>
      <c r="N17" s="191" t="s">
        <v>469</v>
      </c>
      <c r="O17" s="188"/>
      <c r="P17" s="192"/>
      <c r="Q17" s="192"/>
      <c r="R17" s="274">
        <f>SUM(R14:R16)</f>
        <v>1012070301</v>
      </c>
      <c r="S17" s="274">
        <f>SUM(S14:S16)</f>
        <v>1162509665</v>
      </c>
      <c r="T17" s="274">
        <f>SUM(T14:T16)</f>
        <v>515940704</v>
      </c>
      <c r="U17" s="615">
        <f t="shared" si="1"/>
        <v>0.4438162705511786</v>
      </c>
    </row>
    <row r="18" spans="1:21" ht="11.25">
      <c r="A18" s="266"/>
      <c r="B18" s="92"/>
      <c r="C18" s="92"/>
      <c r="D18" s="92"/>
      <c r="E18" s="92"/>
      <c r="F18" s="92"/>
      <c r="G18" s="276"/>
      <c r="H18" s="276"/>
      <c r="I18" s="276"/>
      <c r="J18" s="612">
        <f t="shared" si="0"/>
      </c>
      <c r="L18" s="266"/>
      <c r="M18" s="92"/>
      <c r="N18" s="92"/>
      <c r="O18" s="92"/>
      <c r="P18" s="92"/>
      <c r="Q18" s="92"/>
      <c r="R18" s="276"/>
      <c r="S18" s="276"/>
      <c r="T18" s="276"/>
      <c r="U18" s="612">
        <f t="shared" si="1"/>
      </c>
    </row>
    <row r="19" spans="1:21" ht="11.25">
      <c r="A19" s="278" t="s">
        <v>294</v>
      </c>
      <c r="B19" s="75"/>
      <c r="C19" s="75"/>
      <c r="D19" s="75"/>
      <c r="E19" s="75"/>
      <c r="F19" s="75"/>
      <c r="G19" s="274">
        <f>SUM(G17,G11)</f>
        <v>2140899146</v>
      </c>
      <c r="H19" s="274">
        <f>SUM(H17,H11)</f>
        <v>2502133136</v>
      </c>
      <c r="I19" s="274">
        <f>SUM(I17,I11)</f>
        <v>2153142507</v>
      </c>
      <c r="J19" s="615">
        <f t="shared" si="0"/>
        <v>0.8605227579704615</v>
      </c>
      <c r="L19" s="278" t="s">
        <v>86</v>
      </c>
      <c r="M19" s="75"/>
      <c r="N19" s="75"/>
      <c r="O19" s="75"/>
      <c r="P19" s="75"/>
      <c r="Q19" s="75"/>
      <c r="R19" s="274">
        <f>SUM(R17,R11)</f>
        <v>3131007323</v>
      </c>
      <c r="S19" s="274">
        <f>SUM(S17,S11)</f>
        <v>3716200713</v>
      </c>
      <c r="T19" s="274">
        <f>SUM(T17,T11)</f>
        <v>2310369991</v>
      </c>
      <c r="U19" s="615">
        <f t="shared" si="1"/>
        <v>0.6217021548157697</v>
      </c>
    </row>
    <row r="20" spans="10:21" ht="11.25">
      <c r="J20" s="578">
        <f t="shared" si="0"/>
      </c>
      <c r="U20" s="578">
        <f t="shared" si="1"/>
      </c>
    </row>
    <row r="21" spans="1:21" ht="11.25">
      <c r="A21" s="279"/>
      <c r="B21" s="69" t="s">
        <v>296</v>
      </c>
      <c r="C21" s="69"/>
      <c r="D21" s="69"/>
      <c r="E21" s="69"/>
      <c r="F21" s="69"/>
      <c r="G21" s="277"/>
      <c r="H21" s="277"/>
      <c r="I21" s="277"/>
      <c r="J21" s="616">
        <f t="shared" si="0"/>
      </c>
      <c r="L21" s="260"/>
      <c r="M21" s="69"/>
      <c r="N21" s="69" t="s">
        <v>88</v>
      </c>
      <c r="O21" s="69"/>
      <c r="P21" s="69"/>
      <c r="Q21" s="69"/>
      <c r="R21" s="277"/>
      <c r="S21" s="277"/>
      <c r="T21" s="277"/>
      <c r="U21" s="616">
        <f t="shared" si="1"/>
      </c>
    </row>
    <row r="22" spans="1:21" ht="11.25">
      <c r="A22" s="280"/>
      <c r="B22" s="267"/>
      <c r="C22" s="267"/>
      <c r="D22" s="72" t="s">
        <v>298</v>
      </c>
      <c r="E22" s="267"/>
      <c r="F22" s="267" t="s">
        <v>299</v>
      </c>
      <c r="G22" s="268">
        <f>Finansz_bevételek!E33</f>
        <v>1856036539</v>
      </c>
      <c r="H22" s="268">
        <f>Finansz_bevételek!F33</f>
        <v>2123277356</v>
      </c>
      <c r="I22" s="268">
        <f>Finansz_bevételek!G33</f>
        <v>2416255551</v>
      </c>
      <c r="J22" s="617">
        <f t="shared" si="0"/>
        <v>1.1379839492810944</v>
      </c>
      <c r="L22" s="266"/>
      <c r="M22" s="267"/>
      <c r="N22" s="267"/>
      <c r="O22" s="72" t="s">
        <v>89</v>
      </c>
      <c r="P22" s="267"/>
      <c r="Q22" s="267" t="s">
        <v>90</v>
      </c>
      <c r="R22" s="268">
        <f>Finansz_kiadások!E29</f>
        <v>865928362</v>
      </c>
      <c r="S22" s="268">
        <f>Finansz_kiadások!F29</f>
        <v>909209779</v>
      </c>
      <c r="T22" s="268">
        <f>Finansz_kiadások!G29</f>
        <v>1171670808</v>
      </c>
      <c r="U22" s="617">
        <f t="shared" si="1"/>
        <v>1.2886693863859113</v>
      </c>
    </row>
    <row r="23" spans="1:21" ht="11.25">
      <c r="A23" s="266"/>
      <c r="B23" s="92"/>
      <c r="C23" s="92"/>
      <c r="D23" s="92" t="s">
        <v>540</v>
      </c>
      <c r="E23" s="92"/>
      <c r="F23" s="267" t="s">
        <v>320</v>
      </c>
      <c r="G23" s="268">
        <f>Finansz_bevételek!E34</f>
        <v>0</v>
      </c>
      <c r="H23" s="268">
        <f>Finansz_bevételek!F34</f>
        <v>0</v>
      </c>
      <c r="I23" s="268">
        <f>Finansz_bevételek!G34</f>
        <v>0</v>
      </c>
      <c r="J23" s="617">
        <f t="shared" si="0"/>
        <v>0</v>
      </c>
      <c r="L23" s="266"/>
      <c r="M23" s="92"/>
      <c r="N23" s="92"/>
      <c r="O23" s="92" t="s">
        <v>106</v>
      </c>
      <c r="P23" s="92"/>
      <c r="Q23" s="267" t="s">
        <v>107</v>
      </c>
      <c r="R23" s="268">
        <f>Finansz_kiadások!E30</f>
        <v>0</v>
      </c>
      <c r="S23" s="268">
        <f>Finansz_kiadások!F30</f>
        <v>0</v>
      </c>
      <c r="T23" s="268">
        <f>Finansz_kiadások!G30</f>
        <v>0</v>
      </c>
      <c r="U23" s="617">
        <f t="shared" si="1"/>
        <v>0</v>
      </c>
    </row>
    <row r="24" spans="1:21" ht="11.25">
      <c r="A24" s="266"/>
      <c r="B24" s="92"/>
      <c r="C24" s="92"/>
      <c r="D24" s="92" t="s">
        <v>322</v>
      </c>
      <c r="E24" s="92"/>
      <c r="F24" s="267" t="s">
        <v>323</v>
      </c>
      <c r="G24" s="268">
        <f>Finansz_bevételek!E35</f>
        <v>0</v>
      </c>
      <c r="H24" s="268">
        <f>Finansz_bevételek!F35</f>
        <v>0</v>
      </c>
      <c r="I24" s="268">
        <f>Finansz_bevételek!G35</f>
        <v>0</v>
      </c>
      <c r="J24" s="617">
        <f t="shared" si="0"/>
        <v>0</v>
      </c>
      <c r="L24" s="266"/>
      <c r="M24" s="92"/>
      <c r="N24" s="92"/>
      <c r="O24" s="92" t="s">
        <v>108</v>
      </c>
      <c r="P24" s="92"/>
      <c r="Q24" s="267" t="s">
        <v>109</v>
      </c>
      <c r="R24" s="268">
        <f>Finansz_kiadások!E31</f>
        <v>0</v>
      </c>
      <c r="S24" s="268">
        <f>Finansz_kiadások!F31</f>
        <v>0</v>
      </c>
      <c r="T24" s="268">
        <f>Finansz_kiadások!G31</f>
        <v>0</v>
      </c>
      <c r="U24" s="617">
        <f t="shared" si="1"/>
        <v>0</v>
      </c>
    </row>
    <row r="25" spans="1:21" ht="11.25">
      <c r="A25" s="266"/>
      <c r="B25" s="92"/>
      <c r="C25" s="92"/>
      <c r="D25" s="67" t="s">
        <v>347</v>
      </c>
      <c r="F25" s="3" t="s">
        <v>348</v>
      </c>
      <c r="G25" s="268">
        <f>Finansz_bevételek!E36</f>
        <v>0</v>
      </c>
      <c r="H25" s="268">
        <f>Finansz_bevételek!F36</f>
        <v>0</v>
      </c>
      <c r="I25" s="268">
        <f>Finansz_bevételek!G36</f>
        <v>0</v>
      </c>
      <c r="J25" s="617">
        <f t="shared" si="0"/>
        <v>0</v>
      </c>
      <c r="L25" s="266"/>
      <c r="M25" s="92"/>
      <c r="N25" s="92"/>
      <c r="O25" s="67" t="s">
        <v>363</v>
      </c>
      <c r="Q25" s="3" t="s">
        <v>364</v>
      </c>
      <c r="R25" s="268">
        <f>Finansz_kiadások!E32</f>
        <v>0</v>
      </c>
      <c r="S25" s="268">
        <f>Finansz_kiadások!F32</f>
        <v>0</v>
      </c>
      <c r="T25" s="268">
        <f>Finansz_kiadások!G32</f>
        <v>0</v>
      </c>
      <c r="U25" s="617">
        <f t="shared" si="1"/>
        <v>0</v>
      </c>
    </row>
    <row r="26" spans="1:21" ht="11.25">
      <c r="A26" s="278" t="s">
        <v>542</v>
      </c>
      <c r="B26" s="75"/>
      <c r="C26" s="75"/>
      <c r="D26" s="75"/>
      <c r="E26" s="75"/>
      <c r="F26" s="75"/>
      <c r="G26" s="274">
        <f>SUM(G22:G25)</f>
        <v>1856036539</v>
      </c>
      <c r="H26" s="274">
        <f>SUM(H22:H25)</f>
        <v>2123277356</v>
      </c>
      <c r="I26" s="274">
        <f>SUM(I22:I25)</f>
        <v>2416255551</v>
      </c>
      <c r="J26" s="615">
        <f t="shared" si="0"/>
        <v>1.1379839492810944</v>
      </c>
      <c r="L26" s="278" t="s">
        <v>110</v>
      </c>
      <c r="M26" s="75"/>
      <c r="N26" s="75"/>
      <c r="O26" s="75"/>
      <c r="P26" s="75"/>
      <c r="Q26" s="75"/>
      <c r="R26" s="274">
        <f>SUM(R22:R25)</f>
        <v>865928362</v>
      </c>
      <c r="S26" s="274">
        <f>SUM(S22:S25)</f>
        <v>909209779</v>
      </c>
      <c r="T26" s="274">
        <f>SUM(T22:T25)</f>
        <v>1171670808</v>
      </c>
      <c r="U26" s="615">
        <f t="shared" si="1"/>
        <v>1.2886693863859113</v>
      </c>
    </row>
    <row r="27" spans="10:21" ht="11.25">
      <c r="J27" s="578">
        <f t="shared" si="0"/>
      </c>
      <c r="U27" s="578">
        <f t="shared" si="1"/>
      </c>
    </row>
    <row r="28" spans="10:21" ht="11.25">
      <c r="J28" s="578">
        <f t="shared" si="0"/>
      </c>
      <c r="U28" s="578">
        <f t="shared" si="1"/>
      </c>
    </row>
    <row r="29" spans="1:21" ht="11.25">
      <c r="A29" s="278" t="s">
        <v>294</v>
      </c>
      <c r="B29" s="75"/>
      <c r="C29" s="75"/>
      <c r="D29" s="75"/>
      <c r="E29" s="75"/>
      <c r="F29" s="75"/>
      <c r="G29" s="274">
        <f>SUM(G26,G19)</f>
        <v>3996935685</v>
      </c>
      <c r="H29" s="274">
        <f>SUM(H26,H19)</f>
        <v>4625410492</v>
      </c>
      <c r="I29" s="274">
        <f>SUM(I26,I19)</f>
        <v>4569398058</v>
      </c>
      <c r="J29" s="615">
        <f t="shared" si="0"/>
        <v>0.9878902782581399</v>
      </c>
      <c r="L29" s="278" t="s">
        <v>545</v>
      </c>
      <c r="M29" s="75"/>
      <c r="N29" s="75"/>
      <c r="O29" s="75"/>
      <c r="P29" s="75"/>
      <c r="Q29" s="75"/>
      <c r="R29" s="274">
        <f>SUM(R26,R19)</f>
        <v>3996935685</v>
      </c>
      <c r="S29" s="274">
        <f>SUM(S26,S19)</f>
        <v>4625410492</v>
      </c>
      <c r="T29" s="274">
        <f>SUM(T26,T19)</f>
        <v>3482040799</v>
      </c>
      <c r="U29" s="615">
        <f t="shared" si="1"/>
        <v>0.7528068708760995</v>
      </c>
    </row>
    <row r="32" ht="11.25">
      <c r="I32" s="67" t="s">
        <v>627</v>
      </c>
    </row>
    <row r="33" ht="11.25">
      <c r="H33" s="67" t="s">
        <v>627</v>
      </c>
    </row>
    <row r="36" ht="11.25">
      <c r="I36" s="74">
        <f>I29-'Címrendes összevont bevételek'!Q220</f>
        <v>0</v>
      </c>
    </row>
    <row r="37" ht="11.25">
      <c r="T37" s="74">
        <f>T29-'Címrendes összevont kiadások'!Q85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2020-04-28T06:18:02Z</cp:lastPrinted>
  <dcterms:created xsi:type="dcterms:W3CDTF">2015-01-12T14:10:32Z</dcterms:created>
  <dcterms:modified xsi:type="dcterms:W3CDTF">2020-04-28T06:18:25Z</dcterms:modified>
  <cp:category/>
  <cp:version/>
  <cp:contentType/>
  <cp:contentStatus/>
</cp:coreProperties>
</file>